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19425" windowHeight="11025" tabRatio="911"/>
  </bookViews>
  <sheets>
    <sheet name="Cabeçalho" sheetId="18" r:id="rId1"/>
    <sheet name="BDI" sheetId="26" r:id="rId2"/>
    <sheet name="A - EQUIPE" sheetId="16" r:id="rId3"/>
    <sheet name="B - BENEFÍCIOS" sheetId="19" r:id="rId4"/>
    <sheet name="C - UNIFORMES - EPIS" sheetId="20" r:id="rId5"/>
    <sheet name="D - EQUIPAMENTOS" sheetId="21" r:id="rId6"/>
  </sheets>
  <calcPr calcId="124519" iterateDelta="1E-4"/>
</workbook>
</file>

<file path=xl/calcChain.xml><?xml version="1.0" encoding="utf-8"?>
<calcChain xmlns="http://schemas.openxmlformats.org/spreadsheetml/2006/main">
  <c r="A30" i="26"/>
  <c r="F18"/>
  <c r="E16" i="18"/>
  <c r="D27" i="21"/>
  <c r="E29"/>
  <c r="E30"/>
  <c r="A169"/>
  <c r="A40" i="20"/>
  <c r="A46" i="19"/>
  <c r="B48" i="16"/>
  <c r="E109" i="21"/>
  <c r="G109"/>
  <c r="G110"/>
  <c r="G107"/>
  <c r="F146"/>
  <c r="A63"/>
  <c r="C20" i="20"/>
  <c r="F153" i="21"/>
  <c r="F154"/>
  <c r="F156"/>
  <c r="F155"/>
  <c r="D30"/>
  <c r="C28" i="20"/>
  <c r="C42" i="19"/>
  <c r="E42"/>
  <c r="E43"/>
  <c r="C46" i="16"/>
  <c r="D42"/>
  <c r="E42"/>
  <c r="D41"/>
  <c r="E41"/>
  <c r="D28"/>
  <c r="E28"/>
  <c r="D27"/>
  <c r="E27"/>
  <c r="E84" i="21"/>
  <c r="B74"/>
  <c r="B156"/>
  <c r="A72"/>
  <c r="B57"/>
  <c r="B154"/>
  <c r="A55"/>
  <c r="E131"/>
  <c r="E130"/>
  <c r="D121"/>
  <c r="D123"/>
  <c r="G123"/>
  <c r="D108"/>
  <c r="E108"/>
  <c r="G108"/>
  <c r="D115"/>
  <c r="E49"/>
  <c r="E50"/>
  <c r="B49"/>
  <c r="A47"/>
  <c r="C32" i="16"/>
  <c r="D155" i="21"/>
  <c r="B155"/>
  <c r="D154"/>
  <c r="D153"/>
  <c r="F137"/>
  <c r="F138"/>
  <c r="G136"/>
  <c r="E74"/>
  <c r="E25" i="16"/>
  <c r="E57" i="21"/>
  <c r="E58"/>
  <c r="D34" i="19"/>
  <c r="D33"/>
  <c r="C27"/>
  <c r="C34"/>
  <c r="E34"/>
  <c r="F34"/>
  <c r="C26"/>
  <c r="C33"/>
  <c r="E33"/>
  <c r="F33"/>
  <c r="F36"/>
  <c r="F32"/>
  <c r="E39" i="16"/>
  <c r="E155" i="21"/>
  <c r="G155"/>
  <c r="E26" i="16"/>
  <c r="E40"/>
  <c r="D27" i="19"/>
  <c r="E27"/>
  <c r="F27"/>
  <c r="D26"/>
  <c r="D130" i="21"/>
  <c r="F130"/>
  <c r="G130"/>
  <c r="F145"/>
  <c r="F147"/>
  <c r="G143"/>
  <c r="F144"/>
  <c r="E88"/>
  <c r="F88"/>
  <c r="E87"/>
  <c r="F87"/>
  <c r="E86"/>
  <c r="F86"/>
  <c r="G89"/>
  <c r="G90"/>
  <c r="G83"/>
  <c r="G41"/>
  <c r="E85"/>
  <c r="F85"/>
  <c r="E31" i="20"/>
  <c r="F31"/>
  <c r="E36"/>
  <c r="F36"/>
  <c r="E35"/>
  <c r="F35"/>
  <c r="D131" i="21"/>
  <c r="F131"/>
  <c r="G131"/>
  <c r="G132"/>
  <c r="G129"/>
  <c r="C122"/>
  <c r="C123"/>
  <c r="C124"/>
  <c r="C121"/>
  <c r="F115"/>
  <c r="G115"/>
  <c r="G114"/>
  <c r="F84"/>
  <c r="E34" i="20"/>
  <c r="F34"/>
  <c r="E33"/>
  <c r="F33"/>
  <c r="E32"/>
  <c r="F32"/>
  <c r="E30"/>
  <c r="F30"/>
  <c r="E29"/>
  <c r="F29"/>
  <c r="E23"/>
  <c r="F23"/>
  <c r="E22"/>
  <c r="F22"/>
  <c r="E21"/>
  <c r="F21"/>
  <c r="F24"/>
  <c r="E20"/>
  <c r="F20"/>
  <c r="F15" s="1"/>
  <c r="G11" i="18" s="1"/>
  <c r="E26" i="19"/>
  <c r="F26"/>
  <c r="F28"/>
  <c r="F25"/>
  <c r="D20"/>
  <c r="E20"/>
  <c r="F20"/>
  <c r="D19"/>
  <c r="E19"/>
  <c r="F19"/>
  <c r="F21"/>
  <c r="F18"/>
  <c r="F57" i="21"/>
  <c r="F60"/>
  <c r="G60"/>
  <c r="G56"/>
  <c r="B153"/>
  <c r="E60"/>
  <c r="C43" i="19"/>
  <c r="F43"/>
  <c r="E52" i="21"/>
  <c r="D124"/>
  <c r="G124"/>
  <c r="E153"/>
  <c r="G153"/>
  <c r="F58"/>
  <c r="F49"/>
  <c r="F52"/>
  <c r="G52"/>
  <c r="G48"/>
  <c r="D122"/>
  <c r="G122"/>
  <c r="G121"/>
  <c r="D109"/>
  <c r="F42" i="19"/>
  <c r="F44"/>
  <c r="F41" s="1"/>
  <c r="F14" s="1"/>
  <c r="I41" i="16"/>
  <c r="I42"/>
  <c r="I43"/>
  <c r="D43"/>
  <c r="E43"/>
  <c r="E45"/>
  <c r="J41"/>
  <c r="J42"/>
  <c r="J43"/>
  <c r="D44"/>
  <c r="E44"/>
  <c r="J26"/>
  <c r="J27"/>
  <c r="J28"/>
  <c r="D30"/>
  <c r="E30"/>
  <c r="I26"/>
  <c r="I27"/>
  <c r="I28"/>
  <c r="D29"/>
  <c r="E29"/>
  <c r="E75" i="21"/>
  <c r="E77"/>
  <c r="E47" i="16"/>
  <c r="E38"/>
  <c r="F38"/>
  <c r="E46"/>
  <c r="G125" i="21"/>
  <c r="G120"/>
  <c r="F37" i="20"/>
  <c r="E28"/>
  <c r="F28"/>
  <c r="E31" i="16"/>
  <c r="D32" i="21"/>
  <c r="F50"/>
  <c r="E154"/>
  <c r="G154"/>
  <c r="D74"/>
  <c r="E33" i="16"/>
  <c r="E24"/>
  <c r="F24"/>
  <c r="F20"/>
  <c r="E32"/>
  <c r="F74" i="21"/>
  <c r="E156"/>
  <c r="G156"/>
  <c r="G157"/>
  <c r="G152"/>
  <c r="D156"/>
  <c r="G9" i="18"/>
  <c r="F75" i="21"/>
  <c r="G43"/>
  <c r="F77"/>
  <c r="G77"/>
  <c r="G78"/>
  <c r="G73"/>
  <c r="G39"/>
  <c r="G35"/>
  <c r="G12" i="18"/>
  <c r="B24" i="26"/>
  <c r="G10" i="18" l="1"/>
  <c r="G14" s="1"/>
  <c r="B23" i="26"/>
  <c r="B25" s="1"/>
  <c r="G19" i="18" l="1"/>
  <c r="G21" s="1"/>
  <c r="G16"/>
  <c r="B27" i="26"/>
  <c r="B26"/>
</calcChain>
</file>

<file path=xl/sharedStrings.xml><?xml version="1.0" encoding="utf-8"?>
<sst xmlns="http://schemas.openxmlformats.org/spreadsheetml/2006/main" count="382" uniqueCount="215">
  <si>
    <t>DISCRIMINAÇÃO</t>
  </si>
  <si>
    <t>UNIDADE</t>
  </si>
  <si>
    <t xml:space="preserve">SUB-TOTAL </t>
  </si>
  <si>
    <t>TOTAL</t>
  </si>
  <si>
    <t>QUANT.</t>
  </si>
  <si>
    <t>R$ UNIT.</t>
  </si>
  <si>
    <t>Mês</t>
  </si>
  <si>
    <t>Sub Total</t>
  </si>
  <si>
    <t>Botinas de Segurança</t>
  </si>
  <si>
    <t>Capa de Chuva</t>
  </si>
  <si>
    <t>Luvas PVC</t>
  </si>
  <si>
    <t>Unidade</t>
  </si>
  <si>
    <t>%</t>
  </si>
  <si>
    <t>Seguro Obrigatório</t>
  </si>
  <si>
    <t>Seguro Contra Terceiros</t>
  </si>
  <si>
    <t>Custo de óleo diesel/Km rodado</t>
  </si>
  <si>
    <t>Km/L</t>
  </si>
  <si>
    <t>DEMONSTRATIVO DO CÁLCULO DO BDI</t>
  </si>
  <si>
    <t>Valor Residual 60%</t>
  </si>
  <si>
    <t>Meses/Vida Util</t>
  </si>
  <si>
    <t>R$ LITRO</t>
  </si>
  <si>
    <t>KM/Mês</t>
  </si>
  <si>
    <t>R$ KM</t>
  </si>
  <si>
    <t>Custo Óleo Motor</t>
  </si>
  <si>
    <t>Custo Óleo Caixa</t>
  </si>
  <si>
    <t>Custo Óleo Diferencial</t>
  </si>
  <si>
    <t>TOTAL ANUAL</t>
  </si>
  <si>
    <t>TOTAL MENSAL</t>
  </si>
  <si>
    <t>KM/MÊS</t>
  </si>
  <si>
    <t>R$/HORA</t>
  </si>
  <si>
    <t>VIDA ÚTIL</t>
  </si>
  <si>
    <t>SUB TOTAL</t>
  </si>
  <si>
    <t>Licenciamento</t>
  </si>
  <si>
    <t>Emplacamento</t>
  </si>
  <si>
    <t>unidade</t>
  </si>
  <si>
    <t>Média KM/L</t>
  </si>
  <si>
    <t>VALOR TOTAL MENSAL R$</t>
  </si>
  <si>
    <t>Depreciação 40%</t>
  </si>
  <si>
    <t>Total do Salários e Encargos</t>
  </si>
  <si>
    <t>Total do Salário e Encargos Sociais</t>
  </si>
  <si>
    <t>SUB-TOTAL</t>
  </si>
  <si>
    <t>A</t>
  </si>
  <si>
    <t>B</t>
  </si>
  <si>
    <t>C</t>
  </si>
  <si>
    <t>MOTORISTA</t>
  </si>
  <si>
    <t>Encargos Sociais (%)</t>
  </si>
  <si>
    <t>TOTAL ITEM: A - EQUIPE DE TRABALHO</t>
  </si>
  <si>
    <t>B - BENEFÍCIOS</t>
  </si>
  <si>
    <t>EQUIPE DE TRABALHO</t>
  </si>
  <si>
    <t>BENEFICIOS</t>
  </si>
  <si>
    <t>UNIFORMES E EPI'S</t>
  </si>
  <si>
    <t>MANUTENÇÃO</t>
  </si>
  <si>
    <t>EQUIPAMENTOS</t>
  </si>
  <si>
    <t>TOTAL DA FUNÇÃO</t>
  </si>
  <si>
    <t>LUVA PVC</t>
  </si>
  <si>
    <t>C - UNIFORMES E EPI'S</t>
  </si>
  <si>
    <t>TOTAL ITEM: B - BENEFÍCIOS</t>
  </si>
  <si>
    <t>TOTAL ITEM: C - UNIFORMES E EPI'S</t>
  </si>
  <si>
    <t>PREÇO UNITÁRIO</t>
  </si>
  <si>
    <t>VALOR MENSAL</t>
  </si>
  <si>
    <t xml:space="preserve">D - EQUIPAMENTOS </t>
  </si>
  <si>
    <t>IMPOSTOS</t>
  </si>
  <si>
    <t>COMBUSTÍVEL</t>
  </si>
  <si>
    <t>LUBRIFICANTES</t>
  </si>
  <si>
    <t>PNEUS</t>
  </si>
  <si>
    <t>TOTAL ITEM: D - EQUIPAMENTOS</t>
  </si>
  <si>
    <t>D.1 - DEPRECIAÇÃO</t>
  </si>
  <si>
    <t xml:space="preserve">VALOR TOTAL DEPRECIAÇÃO MENSAL </t>
  </si>
  <si>
    <t xml:space="preserve">VALOR TOTAL IMPOSTOS MENSAL </t>
  </si>
  <si>
    <t>ÓLEO MOTOR (LT)</t>
  </si>
  <si>
    <t>ÓLEO CAIXA (LT)</t>
  </si>
  <si>
    <t>ÓLEO DIFERENCIAL (LT)</t>
  </si>
  <si>
    <t>TOTAL MENSAL POR EQUIPAMENTO</t>
  </si>
  <si>
    <t>C.1 - UNIFORMES E EPI'S</t>
  </si>
  <si>
    <t>MÉDIA DE USO</t>
  </si>
  <si>
    <t>QTD ANUAL</t>
  </si>
  <si>
    <t>PREÇO UNIT.</t>
  </si>
  <si>
    <t>C.C.M P/ VEÍC.</t>
  </si>
  <si>
    <t>COMBUSTÍVEL ÓLEO DIESEL (LT)</t>
  </si>
  <si>
    <t>Salário Base</t>
  </si>
  <si>
    <t>SEGURO OBRIGATÓRIO</t>
  </si>
  <si>
    <t>LICENCIAMENTO</t>
  </si>
  <si>
    <t>EMPLACAMENTO</t>
  </si>
  <si>
    <t>OLEO LUBRIFICANTE</t>
  </si>
  <si>
    <t>Custo Óleo Lubrificante</t>
  </si>
  <si>
    <t>PLANILHA DE CUSTOS, DESPESAS E FORMAÇÃO DE PREÇO</t>
  </si>
  <si>
    <t xml:space="preserve">Motorista </t>
  </si>
  <si>
    <t>D.2 - IMPOSTOS</t>
  </si>
  <si>
    <t>D.3 - MANUTENÇÃO</t>
  </si>
  <si>
    <t xml:space="preserve">Recapagens </t>
  </si>
  <si>
    <t>SEGURO DE VIDA</t>
  </si>
  <si>
    <t>CAMISA DE BRIM</t>
  </si>
  <si>
    <t>CALÇA DE BRIM</t>
  </si>
  <si>
    <t xml:space="preserve">CAPA DE CHUVA </t>
  </si>
  <si>
    <t>PROTETOR SOLAR</t>
  </si>
  <si>
    <t>CREME MICRO BIO</t>
  </si>
  <si>
    <t>Camisa de Brim</t>
  </si>
  <si>
    <t>Calças de Brim</t>
  </si>
  <si>
    <t>Protetor Solar</t>
  </si>
  <si>
    <t>Creme Micro Bio</t>
  </si>
  <si>
    <t>Boné Bico de Pato</t>
  </si>
  <si>
    <t xml:space="preserve">BOTINA </t>
  </si>
  <si>
    <t>BONE</t>
  </si>
  <si>
    <t>RECAPAGEM  275</t>
  </si>
  <si>
    <t xml:space="preserve">ENCARGO SOCIAL </t>
  </si>
  <si>
    <t>Pneus  DIANTEIRO</t>
  </si>
  <si>
    <t>Adicional Insalubridade (%)</t>
  </si>
  <si>
    <t>VALE REFEIÇÃO</t>
  </si>
  <si>
    <t>MEDICINA E SEGURANÇA DO TRABALHO</t>
  </si>
  <si>
    <t>B.1 - VALE  ALIMENTAÇÃO</t>
  </si>
  <si>
    <t>Motorista</t>
  </si>
  <si>
    <t xml:space="preserve">B.2 - SEGURO DE VIDA </t>
  </si>
  <si>
    <t>SEGURO DE VIDA MOTORISTA</t>
  </si>
  <si>
    <t>SEGURO DE VIDA GARI</t>
  </si>
  <si>
    <t>B.3 - MEDICINA E SEGURANÇA DO TRABALHO</t>
  </si>
  <si>
    <t xml:space="preserve">VALOR TOTAL DIVERSOS VEICULOS EQUIPAMENTOS MENSAL </t>
  </si>
  <si>
    <t xml:space="preserve"> </t>
  </si>
  <si>
    <t xml:space="preserve">Adicional Insalubridade </t>
  </si>
  <si>
    <t>Despesas Financeiras</t>
  </si>
  <si>
    <t>Margem de Lucro</t>
  </si>
  <si>
    <t>ISS</t>
  </si>
  <si>
    <t>Total dos Custos Diretos</t>
  </si>
  <si>
    <t>BDI</t>
  </si>
  <si>
    <t>CUSTO TOTAL COM BDI</t>
  </si>
  <si>
    <t>R$/MÊS</t>
  </si>
  <si>
    <t xml:space="preserve">Manutenção Veículos </t>
  </si>
  <si>
    <t>VALOR DOS CUSTOS DIRETOS</t>
  </si>
  <si>
    <t>Horas Extras 100%</t>
  </si>
  <si>
    <t>Custo da Mão de Obra/Benefícios e EPI´s</t>
  </si>
  <si>
    <t>Custo dos Equipamentos e Insumos</t>
  </si>
  <si>
    <t>Fórmula para o cálculo do BDI:</t>
  </si>
  <si>
    <t>PIS-COFINS</t>
  </si>
  <si>
    <t>Administração Central</t>
  </si>
  <si>
    <t>AC</t>
  </si>
  <si>
    <t>SRG</t>
  </si>
  <si>
    <t>DF</t>
  </si>
  <si>
    <t>L</t>
  </si>
  <si>
    <t>SIGLA</t>
  </si>
  <si>
    <t>Horas Extras 50%</t>
  </si>
  <si>
    <t>MEDICINA E SEG. TRABALHI</t>
  </si>
  <si>
    <t>VALE ALIMENTAÇÃO</t>
  </si>
  <si>
    <t>D.3.1 - COMBUSTÍVEL CAMINHÃO</t>
  </si>
  <si>
    <t>D.3.3 - LUBRIFICANTES</t>
  </si>
  <si>
    <t>D.3.4 - PNEUS/RECAPAGENS/CONSERTOS</t>
  </si>
  <si>
    <t>C.4 - UNIFORMES E EPI'S</t>
  </si>
  <si>
    <t>D.3.5 - RASTREAMENTO</t>
  </si>
  <si>
    <t>Rastreamento Veículos</t>
  </si>
  <si>
    <t>RASTREAMENTO</t>
  </si>
  <si>
    <t>Serviços Gerais</t>
  </si>
  <si>
    <t>D.3.7 - REMUNERAÇÃO CAPITAL INVESTIDO</t>
  </si>
  <si>
    <t>DISPONIBILIZAÇÃO, MANUTENÇÃO, HIGIENIZAÇÃO E OPERAÇÃO DE CONTÊINERES PARA COLETA DE RESÍDUOS SÓLIDOS DOMICILIARES</t>
  </si>
  <si>
    <t>SERVIÇOS GERAIS</t>
  </si>
  <si>
    <t xml:space="preserve">MOTORISTA </t>
  </si>
  <si>
    <t>VALOR MENSAL POR LITRO R$</t>
  </si>
  <si>
    <t>CAMINHÃO LAVA CONTÊINER</t>
  </si>
  <si>
    <t>CAMINHÃO BAÚ C/PLATAFORMA ELEVAÇÃO</t>
  </si>
  <si>
    <t>IPVA CAMINHÃO LAVA CONTÊINER</t>
  </si>
  <si>
    <t>MÉDIA KM/MÊS - LAVA CONTÊINER</t>
  </si>
  <si>
    <t>MÉDIA KM/MÊS - LOGÍSTICA CONTÊINER</t>
  </si>
  <si>
    <t>PNEU  275</t>
  </si>
  <si>
    <t xml:space="preserve">D.3.6 - OUTRAS DESPESAS </t>
  </si>
  <si>
    <t>EDUCAÇÃO AMBIENTAL</t>
  </si>
  <si>
    <t>DESTINAÇÃO ÁGUA LAVAÇÃO</t>
  </si>
  <si>
    <t>Manutenção Contêiner</t>
  </si>
  <si>
    <t>PRÊMIO ASSIDUIDADE</t>
  </si>
  <si>
    <t>PRÊMIO QUALIDADE</t>
  </si>
  <si>
    <t>Prêmio Assiduidade</t>
  </si>
  <si>
    <t>Prêmio Qualidade</t>
  </si>
  <si>
    <t>PRODUTOS DE LIMPEZA CONTÊINERES</t>
  </si>
  <si>
    <t>E</t>
  </si>
  <si>
    <t>B.4 - VALE TRANSPORTE</t>
  </si>
  <si>
    <t>VALE TRANSPORTE</t>
  </si>
  <si>
    <t>Litragem de cada contêiner</t>
  </si>
  <si>
    <t>Contêineres colocados a disposição</t>
  </si>
  <si>
    <t>Litros totais colocados a disposição em cada categoria</t>
  </si>
  <si>
    <t xml:space="preserve">Litros totais colocados a disposição </t>
  </si>
  <si>
    <t>QUANTIDADE DE MOTORISTAS</t>
  </si>
  <si>
    <t>QUANTIDADE DE SERVIÇOS GERAIS</t>
  </si>
  <si>
    <t>INSALUBRIDADE</t>
  </si>
  <si>
    <t>OBS: 02 VALE TRANSPORTE POR DIA - 6% DEDUZIDO</t>
  </si>
  <si>
    <t>TOTAL DE CONTÊINERES COLOCADOS A DISPOSIÇÃO</t>
  </si>
  <si>
    <t>C = [( 2 + (n - 1) * (k + 1)) / 24n] * j</t>
  </si>
  <si>
    <t>Onde:</t>
  </si>
  <si>
    <t>C = Coeficiente de Remuneração</t>
  </si>
  <si>
    <t>k = Valor residual do bem (%)</t>
  </si>
  <si>
    <t>n = Vida útil (anos)</t>
  </si>
  <si>
    <t>j = Taxa de juros (aa)</t>
  </si>
  <si>
    <t>REMUNERAÇÃO CAPITAL INVESTIDO</t>
  </si>
  <si>
    <t>OUTRAS DESPESAS</t>
  </si>
  <si>
    <t>Fórmula Capital Investido</t>
  </si>
  <si>
    <t>COEFICENTE DE REMUNERAÇÃO</t>
  </si>
  <si>
    <t>Remuneração do Capital ao ano</t>
  </si>
  <si>
    <t xml:space="preserve">A.1 - FUNÇÃO: MOTORISTA </t>
  </si>
  <si>
    <t xml:space="preserve">A.3 - FUNÇÃO: SERVIÇOS GERAIS </t>
  </si>
  <si>
    <t>Fator de Manutenção: 30% do valor do bem / pela vida útil do bem</t>
  </si>
  <si>
    <t>Pneus: uma troca a cada 18.000 Km</t>
  </si>
  <si>
    <t>Vlr Hr 50%</t>
  </si>
  <si>
    <t>Vlr hr 100%</t>
  </si>
  <si>
    <t>IMPLEMENTO LAVA CONTÊINER</t>
  </si>
  <si>
    <t>CAMINHÃO</t>
  </si>
  <si>
    <t>SEGURO TOTAL</t>
  </si>
  <si>
    <t>SERVIÇO AUTÔNOMO MUNICIPAL DE ÁGUA E ESGOTO   SAMAE- GASPAR/SC</t>
  </si>
  <si>
    <t>EDITAL Nº</t>
  </si>
  <si>
    <t>Depreciação 100%</t>
  </si>
  <si>
    <t>Valor Residual 0%</t>
  </si>
  <si>
    <t>CONTAINER 1000 LITROS</t>
  </si>
  <si>
    <t>Cont. Prev. s/ Receita Bruta (Lei. Nº 12844/13- Desoneração)</t>
  </si>
  <si>
    <t>Riscos</t>
  </si>
  <si>
    <t>Seguro e Garantia</t>
  </si>
  <si>
    <t>R</t>
  </si>
  <si>
    <t>T1</t>
  </si>
  <si>
    <t>T2</t>
  </si>
  <si>
    <t>T3</t>
  </si>
  <si>
    <t>[(1+AC+SG+R)x(1+DF)x(1+L)/(1-T1-T2-T3)]-1</t>
  </si>
  <si>
    <t>Gaspar (SC), 02 de março de 2021.</t>
  </si>
</sst>
</file>

<file path=xl/styles.xml><?xml version="1.0" encoding="utf-8"?>
<styleSheet xmlns="http://schemas.openxmlformats.org/spreadsheetml/2006/main">
  <numFmts count="11">
    <numFmt numFmtId="41" formatCode="_-* #,##0_-;\-* #,##0_-;_-* &quot;-&quot;_-;_-@_-"/>
    <numFmt numFmtId="43" formatCode="_-* #,##0.00_-;\-* #,##0.00_-;_-* &quot;-&quot;??_-;_-@_-"/>
    <numFmt numFmtId="169" formatCode="_-&quot;R$&quot;\ * #,##0.00_-;\-&quot;R$&quot;\ * #,##0.00_-;_-&quot;R$&quot;\ * &quot;-&quot;??_-;_-@_-"/>
    <numFmt numFmtId="170" formatCode="_(* #,##0.00_);_(* \(#,##0.00\);_(* &quot;-&quot;??_);_(@_)"/>
    <numFmt numFmtId="171" formatCode="0.000000"/>
    <numFmt numFmtId="172" formatCode="#,##0.0"/>
    <numFmt numFmtId="173" formatCode="0.000%"/>
    <numFmt numFmtId="174" formatCode="_(* #,##0_);_(* \(#,##0\);_(* &quot;-&quot;??_);_(@_)"/>
    <numFmt numFmtId="175" formatCode="#,##0.000000_ ;\-#,##0.000000\ "/>
    <numFmt numFmtId="176" formatCode="_-* #,##0.0000_-;\-* #,##0.0000_-;_-* &quot;-&quot;??_-;_-@_-"/>
    <numFmt numFmtId="177" formatCode="_-* #,##0.000000_-;\-* #,##0.000000_-;_-* &quot;-&quot;??????_-;_-@_-"/>
  </numFmts>
  <fonts count="33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i/>
      <sz val="11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1"/>
      <name val="Calibri"/>
      <family val="2"/>
    </font>
    <font>
      <sz val="10"/>
      <name val="Arial"/>
      <family val="2"/>
    </font>
    <font>
      <sz val="11"/>
      <color theme="1"/>
      <name val="Georgia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8"/>
      <color rgb="FF000000"/>
      <name val="Calibri"/>
      <family val="2"/>
      <charset val="1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8" fillId="7" borderId="1" applyNumberFormat="0" applyAlignment="0" applyProtection="0"/>
    <xf numFmtId="0" fontId="9" fillId="3" borderId="0" applyNumberFormat="0" applyBorder="0" applyAlignment="0" applyProtection="0"/>
    <xf numFmtId="169" fontId="28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1" fillId="23" borderId="4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2" fillId="16" borderId="5" applyNumberFormat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43" fontId="23" fillId="0" borderId="0" applyFont="0" applyFill="0" applyBorder="0" applyAlignment="0" applyProtection="0"/>
  </cellStyleXfs>
  <cellXfs count="229">
    <xf numFmtId="0" fontId="0" fillId="0" borderId="0" xfId="0"/>
    <xf numFmtId="0" fontId="20" fillId="0" borderId="0" xfId="0" applyFont="1" applyBorder="1"/>
    <xf numFmtId="0" fontId="21" fillId="0" borderId="0" xfId="0" applyFont="1" applyBorder="1"/>
    <xf numFmtId="0" fontId="20" fillId="0" borderId="0" xfId="0" applyFont="1" applyBorder="1" applyAlignment="1">
      <alignment horizontal="center"/>
    </xf>
    <xf numFmtId="0" fontId="21" fillId="24" borderId="0" xfId="0" applyFont="1" applyFill="1" applyBorder="1" applyAlignment="1">
      <alignment horizontal="center"/>
    </xf>
    <xf numFmtId="0" fontId="20" fillId="0" borderId="0" xfId="0" applyFont="1" applyFill="1" applyBorder="1"/>
    <xf numFmtId="10" fontId="20" fillId="0" borderId="0" xfId="0" applyNumberFormat="1" applyFont="1" applyBorder="1"/>
    <xf numFmtId="14" fontId="20" fillId="0" borderId="0" xfId="0" applyNumberFormat="1" applyFont="1" applyBorder="1"/>
    <xf numFmtId="0" fontId="21" fillId="0" borderId="0" xfId="0" applyFont="1" applyFill="1" applyBorder="1"/>
    <xf numFmtId="0" fontId="20" fillId="0" borderId="0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1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left"/>
    </xf>
    <xf numFmtId="0" fontId="20" fillId="24" borderId="0" xfId="0" applyFont="1" applyFill="1" applyBorder="1"/>
    <xf numFmtId="0" fontId="20" fillId="0" borderId="0" xfId="0" applyFont="1" applyFill="1" applyBorder="1" applyAlignment="1">
      <alignment horizontal="right"/>
    </xf>
    <xf numFmtId="0" fontId="20" fillId="0" borderId="0" xfId="0" applyFont="1" applyFill="1" applyBorder="1" applyAlignment="1">
      <alignment horizontal="center"/>
    </xf>
    <xf numFmtId="43" fontId="21" fillId="0" borderId="0" xfId="0" applyNumberFormat="1" applyFont="1" applyFill="1" applyBorder="1" applyAlignment="1">
      <alignment horizontal="right"/>
    </xf>
    <xf numFmtId="0" fontId="20" fillId="0" borderId="0" xfId="0" applyFont="1" applyBorder="1" applyAlignment="1">
      <alignment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wrapText="1"/>
    </xf>
    <xf numFmtId="43" fontId="21" fillId="0" borderId="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horizontal="center" wrapText="1"/>
    </xf>
    <xf numFmtId="43" fontId="21" fillId="0" borderId="0" xfId="0" applyNumberFormat="1" applyFont="1" applyFill="1" applyBorder="1" applyAlignment="1">
      <alignment vertical="center"/>
    </xf>
    <xf numFmtId="43" fontId="20" fillId="0" borderId="0" xfId="0" applyNumberFormat="1" applyFont="1" applyBorder="1"/>
    <xf numFmtId="0" fontId="21" fillId="24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/>
    </xf>
    <xf numFmtId="10" fontId="20" fillId="0" borderId="0" xfId="0" applyNumberFormat="1" applyFont="1" applyBorder="1" applyAlignment="1">
      <alignment horizontal="center"/>
    </xf>
    <xf numFmtId="10" fontId="20" fillId="0" borderId="0" xfId="35" applyNumberFormat="1" applyFont="1" applyBorder="1"/>
    <xf numFmtId="0" fontId="20" fillId="0" borderId="10" xfId="0" applyFont="1" applyBorder="1"/>
    <xf numFmtId="14" fontId="20" fillId="0" borderId="10" xfId="0" applyNumberFormat="1" applyFont="1" applyBorder="1"/>
    <xf numFmtId="14" fontId="21" fillId="0" borderId="10" xfId="0" applyNumberFormat="1" applyFont="1" applyBorder="1"/>
    <xf numFmtId="10" fontId="20" fillId="0" borderId="0" xfId="0" applyNumberFormat="1" applyFont="1" applyBorder="1" applyAlignment="1"/>
    <xf numFmtId="170" fontId="29" fillId="0" borderId="0" xfId="38" applyFont="1"/>
    <xf numFmtId="10" fontId="0" fillId="0" borderId="0" xfId="0" applyNumberFormat="1"/>
    <xf numFmtId="171" fontId="0" fillId="0" borderId="0" xfId="0" applyNumberFormat="1"/>
    <xf numFmtId="170" fontId="20" fillId="0" borderId="0" xfId="38" applyFont="1" applyBorder="1"/>
    <xf numFmtId="173" fontId="20" fillId="0" borderId="0" xfId="35" applyNumberFormat="1" applyFont="1" applyBorder="1"/>
    <xf numFmtId="0" fontId="1" fillId="0" borderId="1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0" fontId="24" fillId="0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24" fillId="0" borderId="13" xfId="0" applyFont="1" applyFill="1" applyBorder="1" applyAlignment="1">
      <alignment horizontal="left" vertical="center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10" fontId="20" fillId="0" borderId="10" xfId="35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20" fillId="0" borderId="10" xfId="0" applyFont="1" applyFill="1" applyBorder="1"/>
    <xf numFmtId="10" fontId="20" fillId="0" borderId="10" xfId="35" applyNumberFormat="1" applyFont="1" applyBorder="1" applyAlignment="1">
      <alignment horizontal="center"/>
    </xf>
    <xf numFmtId="4" fontId="20" fillId="0" borderId="0" xfId="0" applyNumberFormat="1" applyFont="1" applyBorder="1"/>
    <xf numFmtId="0" fontId="25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Alignment="1" applyProtection="1">
      <alignment horizontal="center" vertical="center"/>
    </xf>
    <xf numFmtId="176" fontId="20" fillId="0" borderId="0" xfId="0" applyNumberFormat="1" applyFont="1" applyBorder="1"/>
    <xf numFmtId="177" fontId="20" fillId="0" borderId="0" xfId="0" applyNumberFormat="1" applyFont="1" applyBorder="1"/>
    <xf numFmtId="0" fontId="21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center" vertical="center" wrapText="1"/>
    </xf>
    <xf numFmtId="170" fontId="21" fillId="0" borderId="0" xfId="38" applyFont="1" applyFill="1" applyBorder="1"/>
    <xf numFmtId="10" fontId="21" fillId="0" borderId="0" xfId="35" applyNumberFormat="1" applyFont="1" applyFill="1" applyBorder="1"/>
    <xf numFmtId="174" fontId="25" fillId="0" borderId="10" xfId="38" applyNumberFormat="1" applyFont="1" applyFill="1" applyBorder="1" applyAlignment="1" applyProtection="1">
      <alignment horizontal="center" vertical="center"/>
      <protection locked="0"/>
    </xf>
    <xf numFmtId="174" fontId="25" fillId="0" borderId="0" xfId="0" applyNumberFormat="1" applyFont="1" applyFill="1" applyBorder="1" applyAlignment="1" applyProtection="1">
      <alignment horizontal="center" vertical="center"/>
      <protection locked="0"/>
    </xf>
    <xf numFmtId="174" fontId="25" fillId="0" borderId="10" xfId="38" applyNumberFormat="1" applyFont="1" applyFill="1" applyBorder="1" applyAlignment="1" applyProtection="1">
      <alignment vertical="center"/>
      <protection locked="0"/>
    </xf>
    <xf numFmtId="174" fontId="25" fillId="0" borderId="10" xfId="38" applyNumberFormat="1" applyFont="1" applyFill="1" applyBorder="1" applyAlignment="1" applyProtection="1">
      <alignment vertical="center"/>
      <protection hidden="1"/>
    </xf>
    <xf numFmtId="174" fontId="26" fillId="0" borderId="0" xfId="0" applyNumberFormat="1" applyFont="1" applyFill="1" applyBorder="1" applyAlignment="1" applyProtection="1">
      <alignment vertical="center"/>
    </xf>
    <xf numFmtId="0" fontId="0" fillId="0" borderId="0" xfId="0" applyFill="1" applyBorder="1"/>
    <xf numFmtId="0" fontId="21" fillId="0" borderId="0" xfId="0" applyFont="1" applyFill="1" applyBorder="1" applyAlignment="1"/>
    <xf numFmtId="0" fontId="21" fillId="0" borderId="0" xfId="0" applyFont="1" applyFill="1" applyBorder="1" applyAlignment="1">
      <alignment vertical="center" textRotation="90"/>
    </xf>
    <xf numFmtId="170" fontId="21" fillId="0" borderId="0" xfId="38" applyFont="1" applyFill="1" applyBorder="1" applyAlignment="1"/>
    <xf numFmtId="170" fontId="21" fillId="0" borderId="0" xfId="38" applyFont="1" applyFill="1" applyBorder="1" applyAlignment="1">
      <alignment wrapText="1"/>
    </xf>
    <xf numFmtId="0" fontId="20" fillId="0" borderId="0" xfId="0" applyFont="1" applyFill="1" applyBorder="1" applyAlignment="1">
      <alignment horizontal="left" wrapText="1"/>
    </xf>
    <xf numFmtId="43" fontId="20" fillId="0" borderId="0" xfId="0" applyNumberFormat="1" applyFont="1" applyFill="1" applyBorder="1" applyAlignment="1">
      <alignment wrapText="1"/>
    </xf>
    <xf numFmtId="0" fontId="20" fillId="0" borderId="0" xfId="0" applyFont="1" applyFill="1" applyBorder="1" applyAlignment="1"/>
    <xf numFmtId="0" fontId="30" fillId="0" borderId="0" xfId="0" applyFont="1" applyFill="1" applyBorder="1" applyAlignment="1">
      <alignment horizontal="left"/>
    </xf>
    <xf numFmtId="0" fontId="31" fillId="0" borderId="0" xfId="0" applyFont="1" applyFill="1" applyBorder="1" applyAlignment="1"/>
    <xf numFmtId="170" fontId="30" fillId="0" borderId="0" xfId="38" applyFont="1" applyFill="1" applyBorder="1" applyAlignment="1"/>
    <xf numFmtId="3" fontId="21" fillId="0" borderId="0" xfId="0" applyNumberFormat="1" applyFont="1" applyFill="1" applyBorder="1" applyAlignment="1">
      <alignment horizontal="right"/>
    </xf>
    <xf numFmtId="3" fontId="20" fillId="0" borderId="10" xfId="0" applyNumberFormat="1" applyFont="1" applyFill="1" applyBorder="1" applyAlignment="1">
      <alignment horizontal="center" vertical="center"/>
    </xf>
    <xf numFmtId="3" fontId="20" fillId="0" borderId="10" xfId="0" applyNumberFormat="1" applyFont="1" applyFill="1" applyBorder="1" applyAlignment="1" applyProtection="1">
      <alignment horizontal="center" vertical="center"/>
    </xf>
    <xf numFmtId="3" fontId="20" fillId="0" borderId="10" xfId="0" applyNumberFormat="1" applyFont="1" applyFill="1" applyBorder="1" applyAlignment="1" applyProtection="1">
      <alignment horizontal="center" vertical="center" wrapText="1"/>
    </xf>
    <xf numFmtId="3" fontId="20" fillId="0" borderId="10" xfId="0" applyNumberFormat="1" applyFont="1" applyFill="1" applyBorder="1" applyAlignment="1">
      <alignment horizontal="center" vertical="center" wrapText="1"/>
    </xf>
    <xf numFmtId="170" fontId="21" fillId="0" borderId="0" xfId="38" applyFont="1" applyFill="1" applyBorder="1" applyAlignment="1">
      <alignment horizontal="right"/>
    </xf>
    <xf numFmtId="0" fontId="21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vertical="center" wrapText="1"/>
    </xf>
    <xf numFmtId="43" fontId="21" fillId="0" borderId="10" xfId="0" applyNumberFormat="1" applyFont="1" applyFill="1" applyBorder="1" applyAlignment="1">
      <alignment vertical="center" wrapText="1"/>
    </xf>
    <xf numFmtId="0" fontId="21" fillId="0" borderId="10" xfId="0" applyFont="1" applyFill="1" applyBorder="1" applyAlignment="1">
      <alignment horizontal="center"/>
    </xf>
    <xf numFmtId="0" fontId="21" fillId="0" borderId="10" xfId="0" applyFont="1" applyFill="1" applyBorder="1"/>
    <xf numFmtId="43" fontId="21" fillId="0" borderId="10" xfId="0" applyNumberFormat="1" applyFont="1" applyFill="1" applyBorder="1"/>
    <xf numFmtId="0" fontId="20" fillId="0" borderId="10" xfId="0" applyFont="1" applyFill="1" applyBorder="1" applyAlignment="1">
      <alignment vertical="center"/>
    </xf>
    <xf numFmtId="43" fontId="21" fillId="0" borderId="10" xfId="0" applyNumberFormat="1" applyFont="1" applyFill="1" applyBorder="1" applyAlignment="1">
      <alignment vertical="center"/>
    </xf>
    <xf numFmtId="0" fontId="20" fillId="0" borderId="10" xfId="0" applyFont="1" applyFill="1" applyBorder="1" applyAlignment="1">
      <alignment horizontal="left"/>
    </xf>
    <xf numFmtId="0" fontId="21" fillId="0" borderId="10" xfId="0" applyFont="1" applyFill="1" applyBorder="1" applyAlignment="1">
      <alignment horizontal="left"/>
    </xf>
    <xf numFmtId="0" fontId="20" fillId="0" borderId="10" xfId="0" applyFont="1" applyFill="1" applyBorder="1" applyAlignment="1">
      <alignment horizontal="center"/>
    </xf>
    <xf numFmtId="4" fontId="20" fillId="0" borderId="10" xfId="0" applyNumberFormat="1" applyFont="1" applyFill="1" applyBorder="1" applyAlignment="1">
      <alignment horizontal="center"/>
    </xf>
    <xf numFmtId="170" fontId="20" fillId="0" borderId="10" xfId="38" applyFont="1" applyFill="1" applyBorder="1" applyAlignment="1">
      <alignment horizontal="center"/>
    </xf>
    <xf numFmtId="9" fontId="20" fillId="0" borderId="10" xfId="35" applyFont="1" applyFill="1" applyBorder="1" applyAlignment="1">
      <alignment horizontal="center"/>
    </xf>
    <xf numFmtId="39" fontId="20" fillId="0" borderId="10" xfId="0" applyNumberFormat="1" applyFont="1" applyFill="1" applyBorder="1" applyAlignment="1">
      <alignment horizontal="center"/>
    </xf>
    <xf numFmtId="43" fontId="20" fillId="0" borderId="10" xfId="0" applyNumberFormat="1" applyFont="1" applyFill="1" applyBorder="1"/>
    <xf numFmtId="3" fontId="20" fillId="0" borderId="10" xfId="0" applyNumberFormat="1" applyFont="1" applyFill="1" applyBorder="1" applyAlignment="1">
      <alignment horizontal="center"/>
    </xf>
    <xf numFmtId="170" fontId="21" fillId="0" borderId="10" xfId="38" applyFont="1" applyFill="1" applyBorder="1"/>
    <xf numFmtId="4" fontId="20" fillId="0" borderId="10" xfId="0" applyNumberFormat="1" applyFont="1" applyFill="1" applyBorder="1" applyAlignment="1">
      <alignment horizontal="right"/>
    </xf>
    <xf numFmtId="43" fontId="20" fillId="0" borderId="10" xfId="40" applyFont="1" applyFill="1" applyBorder="1" applyAlignment="1">
      <alignment horizontal="right"/>
    </xf>
    <xf numFmtId="2" fontId="20" fillId="0" borderId="10" xfId="0" applyNumberFormat="1" applyFont="1" applyFill="1" applyBorder="1" applyAlignment="1">
      <alignment horizontal="right"/>
    </xf>
    <xf numFmtId="170" fontId="20" fillId="0" borderId="10" xfId="38" applyFont="1" applyFill="1" applyBorder="1" applyAlignment="1">
      <alignment horizontal="right"/>
    </xf>
    <xf numFmtId="0" fontId="20" fillId="0" borderId="10" xfId="0" applyFont="1" applyFill="1" applyBorder="1" applyAlignment="1">
      <alignment horizontal="left" vertical="center"/>
    </xf>
    <xf numFmtId="4" fontId="21" fillId="0" borderId="10" xfId="0" applyNumberFormat="1" applyFont="1" applyFill="1" applyBorder="1"/>
    <xf numFmtId="2" fontId="20" fillId="0" borderId="10" xfId="0" applyNumberFormat="1" applyFont="1" applyFill="1" applyBorder="1" applyAlignment="1">
      <alignment horizontal="center"/>
    </xf>
    <xf numFmtId="43" fontId="20" fillId="0" borderId="10" xfId="4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/>
    </xf>
    <xf numFmtId="2" fontId="20" fillId="0" borderId="10" xfId="0" applyNumberFormat="1" applyFont="1" applyFill="1" applyBorder="1" applyAlignment="1">
      <alignment horizontal="center" vertical="center"/>
    </xf>
    <xf numFmtId="43" fontId="21" fillId="0" borderId="10" xfId="40" applyNumberFormat="1" applyFont="1" applyFill="1" applyBorder="1" applyAlignment="1">
      <alignment horizontal="center" vertical="center"/>
    </xf>
    <xf numFmtId="170" fontId="20" fillId="0" borderId="10" xfId="0" applyNumberFormat="1" applyFont="1" applyFill="1" applyBorder="1" applyAlignment="1">
      <alignment horizontal="center" vertical="center"/>
    </xf>
    <xf numFmtId="43" fontId="20" fillId="0" borderId="10" xfId="40" applyNumberFormat="1" applyFont="1" applyFill="1" applyBorder="1" applyAlignment="1">
      <alignment horizontal="center" vertical="center"/>
    </xf>
    <xf numFmtId="43" fontId="21" fillId="0" borderId="10" xfId="40" applyNumberFormat="1" applyFont="1" applyFill="1" applyBorder="1" applyAlignment="1">
      <alignment horizontal="center"/>
    </xf>
    <xf numFmtId="170" fontId="20" fillId="0" borderId="10" xfId="0" applyNumberFormat="1" applyFont="1" applyFill="1" applyBorder="1" applyAlignment="1"/>
    <xf numFmtId="41" fontId="20" fillId="0" borderId="10" xfId="40" applyNumberFormat="1" applyFont="1" applyFill="1" applyBorder="1" applyAlignment="1">
      <alignment horizontal="center"/>
    </xf>
    <xf numFmtId="171" fontId="20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 wrapText="1"/>
    </xf>
    <xf numFmtId="3" fontId="21" fillId="0" borderId="10" xfId="0" applyNumberFormat="1" applyFont="1" applyFill="1" applyBorder="1" applyAlignment="1">
      <alignment horizontal="center"/>
    </xf>
    <xf numFmtId="2" fontId="21" fillId="0" borderId="10" xfId="0" applyNumberFormat="1" applyFont="1" applyFill="1" applyBorder="1" applyAlignment="1">
      <alignment horizontal="center"/>
    </xf>
    <xf numFmtId="1" fontId="20" fillId="0" borderId="10" xfId="0" applyNumberFormat="1" applyFont="1" applyFill="1" applyBorder="1" applyAlignment="1">
      <alignment horizontal="center"/>
    </xf>
    <xf numFmtId="175" fontId="20" fillId="0" borderId="10" xfId="40" applyNumberFormat="1" applyFont="1" applyFill="1" applyBorder="1" applyAlignment="1">
      <alignment horizontal="right"/>
    </xf>
    <xf numFmtId="0" fontId="25" fillId="0" borderId="10" xfId="0" applyFont="1" applyFill="1" applyBorder="1" applyAlignment="1" applyProtection="1">
      <alignment vertical="center"/>
    </xf>
    <xf numFmtId="43" fontId="21" fillId="0" borderId="10" xfId="0" applyNumberFormat="1" applyFont="1" applyFill="1" applyBorder="1" applyAlignment="1">
      <alignment horizontal="center"/>
    </xf>
    <xf numFmtId="0" fontId="26" fillId="0" borderId="10" xfId="0" applyFont="1" applyFill="1" applyBorder="1" applyAlignment="1" applyProtection="1">
      <alignment vertical="center"/>
    </xf>
    <xf numFmtId="0" fontId="27" fillId="0" borderId="10" xfId="0" applyFont="1" applyFill="1" applyBorder="1" applyAlignment="1">
      <alignment horizontal="left"/>
    </xf>
    <xf numFmtId="9" fontId="27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wrapText="1"/>
    </xf>
    <xf numFmtId="43" fontId="21" fillId="0" borderId="10" xfId="0" applyNumberFormat="1" applyFont="1" applyFill="1" applyBorder="1" applyAlignment="1">
      <alignment wrapText="1"/>
    </xf>
    <xf numFmtId="0" fontId="20" fillId="0" borderId="10" xfId="0" applyFont="1" applyFill="1" applyBorder="1" applyAlignment="1">
      <alignment horizontal="left" wrapText="1"/>
    </xf>
    <xf numFmtId="0" fontId="21" fillId="0" borderId="10" xfId="0" applyFont="1" applyFill="1" applyBorder="1" applyAlignment="1">
      <alignment horizontal="center" vertical="center" textRotation="90"/>
    </xf>
    <xf numFmtId="43" fontId="21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vertical="center" wrapText="1"/>
    </xf>
    <xf numFmtId="43" fontId="21" fillId="0" borderId="10" xfId="4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wrapText="1"/>
    </xf>
    <xf numFmtId="2" fontId="20" fillId="0" borderId="10" xfId="0" applyNumberFormat="1" applyFont="1" applyFill="1" applyBorder="1" applyAlignment="1">
      <alignment horizontal="center" wrapText="1"/>
    </xf>
    <xf numFmtId="43" fontId="20" fillId="0" borderId="10" xfId="40" applyFont="1" applyFill="1" applyBorder="1" applyAlignment="1">
      <alignment horizontal="right" wrapText="1"/>
    </xf>
    <xf numFmtId="43" fontId="21" fillId="0" borderId="10" xfId="40" applyFont="1" applyFill="1" applyBorder="1" applyAlignment="1">
      <alignment wrapText="1"/>
    </xf>
    <xf numFmtId="43" fontId="21" fillId="0" borderId="10" xfId="40" applyFont="1" applyFill="1" applyBorder="1" applyAlignment="1">
      <alignment vertical="center"/>
    </xf>
    <xf numFmtId="2" fontId="20" fillId="0" borderId="10" xfId="0" applyNumberFormat="1" applyFont="1" applyFill="1" applyBorder="1" applyAlignment="1">
      <alignment horizontal="right" vertical="center"/>
    </xf>
    <xf numFmtId="43" fontId="20" fillId="0" borderId="10" xfId="4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horizontal="center" vertical="center" textRotation="90"/>
    </xf>
    <xf numFmtId="43" fontId="21" fillId="0" borderId="10" xfId="40" applyFont="1" applyFill="1" applyBorder="1" applyAlignment="1">
      <alignment horizontal="left"/>
    </xf>
    <xf numFmtId="43" fontId="21" fillId="0" borderId="10" xfId="40" applyFont="1" applyFill="1" applyBorder="1"/>
    <xf numFmtId="170" fontId="21" fillId="0" borderId="10" xfId="0" applyNumberFormat="1" applyFont="1" applyFill="1" applyBorder="1"/>
    <xf numFmtId="0" fontId="21" fillId="0" borderId="10" xfId="0" applyFont="1" applyFill="1" applyBorder="1" applyAlignment="1"/>
    <xf numFmtId="43" fontId="21" fillId="0" borderId="10" xfId="0" applyNumberFormat="1" applyFont="1" applyFill="1" applyBorder="1" applyAlignment="1"/>
    <xf numFmtId="0" fontId="20" fillId="0" borderId="10" xfId="35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center"/>
    </xf>
    <xf numFmtId="43" fontId="22" fillId="0" borderId="10" xfId="40" applyFont="1" applyFill="1" applyBorder="1" applyAlignment="1">
      <alignment horizontal="right"/>
    </xf>
    <xf numFmtId="170" fontId="22" fillId="0" borderId="10" xfId="0" applyNumberFormat="1" applyFont="1" applyFill="1" applyBorder="1"/>
    <xf numFmtId="10" fontId="20" fillId="0" borderId="10" xfId="35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right"/>
    </xf>
    <xf numFmtId="43" fontId="20" fillId="0" borderId="10" xfId="0" applyNumberFormat="1" applyFont="1" applyFill="1" applyBorder="1" applyAlignment="1">
      <alignment horizontal="right"/>
    </xf>
    <xf numFmtId="43" fontId="21" fillId="0" borderId="10" xfId="0" applyNumberFormat="1" applyFont="1" applyFill="1" applyBorder="1" applyAlignment="1">
      <alignment horizontal="right"/>
    </xf>
    <xf numFmtId="0" fontId="21" fillId="0" borderId="10" xfId="0" applyFont="1" applyFill="1" applyBorder="1" applyAlignment="1">
      <alignment vertical="center" textRotation="90"/>
    </xf>
    <xf numFmtId="2" fontId="20" fillId="0" borderId="10" xfId="0" applyNumberFormat="1" applyFont="1" applyFill="1" applyBorder="1" applyAlignment="1"/>
    <xf numFmtId="0" fontId="22" fillId="0" borderId="10" xfId="0" applyFont="1" applyFill="1" applyBorder="1" applyAlignment="1">
      <alignment horizontal="right"/>
    </xf>
    <xf numFmtId="170" fontId="22" fillId="0" borderId="10" xfId="38" applyFont="1" applyFill="1" applyBorder="1" applyAlignment="1"/>
    <xf numFmtId="170" fontId="20" fillId="0" borderId="10" xfId="38" applyFont="1" applyFill="1" applyBorder="1" applyAlignment="1"/>
    <xf numFmtId="170" fontId="21" fillId="0" borderId="10" xfId="38" applyFont="1" applyFill="1" applyBorder="1" applyAlignment="1"/>
    <xf numFmtId="9" fontId="20" fillId="0" borderId="10" xfId="0" applyNumberFormat="1" applyFont="1" applyBorder="1"/>
    <xf numFmtId="43" fontId="20" fillId="0" borderId="10" xfId="0" applyNumberFormat="1" applyFont="1" applyBorder="1"/>
    <xf numFmtId="3" fontId="21" fillId="0" borderId="10" xfId="0" applyNumberFormat="1" applyFont="1" applyFill="1" applyBorder="1"/>
    <xf numFmtId="10" fontId="20" fillId="0" borderId="10" xfId="0" applyNumberFormat="1" applyFont="1" applyFill="1" applyBorder="1" applyAlignment="1">
      <alignment horizontal="center"/>
    </xf>
    <xf numFmtId="170" fontId="20" fillId="0" borderId="10" xfId="38" applyFont="1" applyFill="1" applyBorder="1"/>
    <xf numFmtId="169" fontId="20" fillId="0" borderId="0" xfId="31" applyFont="1" applyBorder="1"/>
    <xf numFmtId="169" fontId="20" fillId="0" borderId="0" xfId="0" applyNumberFormat="1" applyFont="1" applyBorder="1"/>
    <xf numFmtId="170" fontId="21" fillId="25" borderId="0" xfId="38" applyFont="1" applyFill="1" applyBorder="1"/>
    <xf numFmtId="3" fontId="20" fillId="25" borderId="10" xfId="0" applyNumberFormat="1" applyFont="1" applyFill="1" applyBorder="1" applyAlignment="1">
      <alignment horizontal="center" vertical="center"/>
    </xf>
    <xf numFmtId="170" fontId="21" fillId="25" borderId="0" xfId="38" applyFont="1" applyFill="1" applyBorder="1" applyAlignment="1"/>
    <xf numFmtId="0" fontId="32" fillId="0" borderId="0" xfId="0" applyFont="1"/>
    <xf numFmtId="0" fontId="21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wrapText="1"/>
    </xf>
    <xf numFmtId="0" fontId="21" fillId="0" borderId="14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horizontal="left" vertical="center" wrapText="1"/>
    </xf>
    <xf numFmtId="10" fontId="20" fillId="0" borderId="10" xfId="35" applyNumberFormat="1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10" fontId="20" fillId="0" borderId="14" xfId="35" applyNumberFormat="1" applyFont="1" applyBorder="1" applyAlignment="1">
      <alignment horizontal="center"/>
    </xf>
    <xf numFmtId="10" fontId="20" fillId="0" borderId="15" xfId="35" applyNumberFormat="1" applyFont="1" applyBorder="1" applyAlignment="1">
      <alignment horizontal="center"/>
    </xf>
    <xf numFmtId="10" fontId="20" fillId="0" borderId="16" xfId="35" applyNumberFormat="1" applyFont="1" applyBorder="1" applyAlignment="1">
      <alignment horizontal="center"/>
    </xf>
    <xf numFmtId="43" fontId="21" fillId="0" borderId="14" xfId="0" applyNumberFormat="1" applyFont="1" applyBorder="1" applyAlignment="1">
      <alignment horizontal="center"/>
    </xf>
    <xf numFmtId="43" fontId="21" fillId="0" borderId="16" xfId="0" applyNumberFormat="1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10" fontId="20" fillId="0" borderId="14" xfId="35" applyNumberFormat="1" applyFont="1" applyBorder="1" applyAlignment="1">
      <alignment horizontal="center" vertical="center"/>
    </xf>
    <xf numFmtId="10" fontId="20" fillId="0" borderId="15" xfId="35" applyNumberFormat="1" applyFont="1" applyBorder="1" applyAlignment="1">
      <alignment horizontal="center" vertical="center"/>
    </xf>
    <xf numFmtId="10" fontId="20" fillId="0" borderId="16" xfId="35" applyNumberFormat="1" applyFont="1" applyBorder="1" applyAlignment="1">
      <alignment horizontal="center" vertical="center"/>
    </xf>
    <xf numFmtId="43" fontId="20" fillId="0" borderId="14" xfId="0" applyNumberFormat="1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10" fontId="20" fillId="0" borderId="10" xfId="35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left"/>
    </xf>
    <xf numFmtId="0" fontId="21" fillId="0" borderId="18" xfId="0" applyFont="1" applyBorder="1" applyAlignment="1">
      <alignment horizontal="left"/>
    </xf>
    <xf numFmtId="0" fontId="21" fillId="0" borderId="12" xfId="0" applyFont="1" applyBorder="1" applyAlignment="1">
      <alignment horizontal="left"/>
    </xf>
    <xf numFmtId="0" fontId="21" fillId="0" borderId="10" xfId="0" applyFont="1" applyBorder="1" applyAlignment="1">
      <alignment horizontal="center" vertical="center"/>
    </xf>
    <xf numFmtId="10" fontId="20" fillId="0" borderId="0" xfId="0" applyNumberFormat="1" applyFont="1" applyBorder="1" applyAlignment="1">
      <alignment horizontal="center"/>
    </xf>
    <xf numFmtId="0" fontId="21" fillId="0" borderId="10" xfId="0" applyFont="1" applyFill="1" applyBorder="1" applyAlignment="1">
      <alignment horizontal="center" vertical="center" textRotation="90"/>
    </xf>
    <xf numFmtId="0" fontId="20" fillId="0" borderId="14" xfId="0" applyFont="1" applyFill="1" applyBorder="1" applyAlignment="1">
      <alignment horizontal="left"/>
    </xf>
    <xf numFmtId="0" fontId="20" fillId="0" borderId="15" xfId="0" applyFont="1" applyFill="1" applyBorder="1" applyAlignment="1">
      <alignment horizontal="left"/>
    </xf>
    <xf numFmtId="0" fontId="20" fillId="0" borderId="16" xfId="0" applyFont="1" applyFill="1" applyBorder="1" applyAlignment="1">
      <alignment horizontal="left"/>
    </xf>
    <xf numFmtId="0" fontId="20" fillId="0" borderId="14" xfId="0" applyFont="1" applyFill="1" applyBorder="1" applyAlignment="1" applyProtection="1">
      <alignment horizontal="left" vertical="center"/>
    </xf>
    <xf numFmtId="0" fontId="20" fillId="0" borderId="15" xfId="0" applyFont="1" applyFill="1" applyBorder="1" applyAlignment="1" applyProtection="1">
      <alignment horizontal="left" vertical="center"/>
    </xf>
    <xf numFmtId="0" fontId="20" fillId="0" borderId="16" xfId="0" applyFont="1" applyFill="1" applyBorder="1" applyAlignment="1" applyProtection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4" xfId="0" applyFont="1" applyFill="1" applyBorder="1" applyAlignment="1">
      <alignment horizontal="left"/>
    </xf>
    <xf numFmtId="0" fontId="21" fillId="0" borderId="15" xfId="0" applyFont="1" applyFill="1" applyBorder="1" applyAlignment="1">
      <alignment horizontal="left"/>
    </xf>
    <xf numFmtId="0" fontId="21" fillId="0" borderId="16" xfId="0" applyFont="1" applyFill="1" applyBorder="1" applyAlignment="1">
      <alignment horizontal="left"/>
    </xf>
    <xf numFmtId="0" fontId="21" fillId="0" borderId="14" xfId="0" applyFont="1" applyFill="1" applyBorder="1" applyAlignment="1" applyProtection="1">
      <alignment horizontal="left" vertical="center"/>
    </xf>
    <xf numFmtId="0" fontId="21" fillId="0" borderId="15" xfId="0" applyFont="1" applyFill="1" applyBorder="1" applyAlignment="1" applyProtection="1">
      <alignment horizontal="left" vertical="center"/>
    </xf>
    <xf numFmtId="0" fontId="21" fillId="0" borderId="16" xfId="0" applyFont="1" applyFill="1" applyBorder="1" applyAlignment="1" applyProtection="1">
      <alignment horizontal="left" vertical="center"/>
    </xf>
    <xf numFmtId="3" fontId="21" fillId="25" borderId="14" xfId="0" applyNumberFormat="1" applyFont="1" applyFill="1" applyBorder="1" applyAlignment="1">
      <alignment horizontal="center" vertical="center"/>
    </xf>
    <xf numFmtId="3" fontId="21" fillId="25" borderId="16" xfId="0" applyNumberFormat="1" applyFont="1" applyFill="1" applyBorder="1" applyAlignment="1">
      <alignment horizontal="center" vertical="center"/>
    </xf>
    <xf numFmtId="3" fontId="20" fillId="0" borderId="14" xfId="0" applyNumberFormat="1" applyFont="1" applyFill="1" applyBorder="1" applyAlignment="1" applyProtection="1">
      <alignment horizontal="left" vertical="center" wrapText="1"/>
      <protection hidden="1"/>
    </xf>
    <xf numFmtId="3" fontId="20" fillId="0" borderId="15" xfId="0" applyNumberFormat="1" applyFont="1" applyFill="1" applyBorder="1" applyAlignment="1" applyProtection="1">
      <alignment horizontal="left" vertical="center" wrapText="1"/>
      <protection hidden="1"/>
    </xf>
    <xf numFmtId="3" fontId="20" fillId="0" borderId="16" xfId="0" applyNumberFormat="1" applyFont="1" applyFill="1" applyBorder="1" applyAlignment="1" applyProtection="1">
      <alignment horizontal="left" vertical="center" wrapText="1"/>
      <protection hidden="1"/>
    </xf>
    <xf numFmtId="3" fontId="21" fillId="0" borderId="14" xfId="0" applyNumberFormat="1" applyFont="1" applyFill="1" applyBorder="1" applyAlignment="1">
      <alignment horizontal="center" vertical="center"/>
    </xf>
    <xf numFmtId="3" fontId="21" fillId="0" borderId="16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/>
    </xf>
    <xf numFmtId="3" fontId="20" fillId="0" borderId="10" xfId="0" applyNumberFormat="1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 applyProtection="1">
      <alignment horizontal="left" vertical="center" wrapText="1"/>
    </xf>
    <xf numFmtId="41" fontId="20" fillId="0" borderId="10" xfId="40" applyNumberFormat="1" applyFont="1" applyFill="1" applyBorder="1" applyAlignment="1">
      <alignment horizontal="center"/>
    </xf>
    <xf numFmtId="172" fontId="20" fillId="0" borderId="10" xfId="0" applyNumberFormat="1" applyFont="1" applyFill="1" applyBorder="1" applyAlignment="1">
      <alignment horizontal="center"/>
    </xf>
    <xf numFmtId="0" fontId="21" fillId="0" borderId="10" xfId="0" applyFont="1" applyFill="1" applyBorder="1" applyAlignment="1">
      <alignment horizontal="center" vertical="center" textRotation="90" wrapText="1"/>
    </xf>
  </cellXfs>
  <cellStyles count="50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Neutra" xfId="32" builtinId="28" customBuiltin="1"/>
    <cellStyle name="Normal" xfId="0" builtinId="0"/>
    <cellStyle name="Normal 2" xfId="33"/>
    <cellStyle name="Nota" xfId="34" builtinId="10" customBuiltin="1"/>
    <cellStyle name="Porcentagem" xfId="35" builtinId="5"/>
    <cellStyle name="Porcentagem 2" xfId="36"/>
    <cellStyle name="Saída" xfId="37" builtinId="21" customBuiltin="1"/>
    <cellStyle name="Separador de milhares" xfId="38" builtinId="3"/>
    <cellStyle name="Separador de milhares 2" xfId="39"/>
    <cellStyle name="Separador de milhares_Plan1" xfId="40"/>
    <cellStyle name="Texto de Aviso" xfId="41" builtinId="11" customBuiltin="1"/>
    <cellStyle name="Texto Explicativo" xfId="42" builtinId="53" customBuiltin="1"/>
    <cellStyle name="Título" xfId="43" builtinId="15" customBuiltin="1"/>
    <cellStyle name="Título 1" xfId="44" builtinId="16" customBuiltin="1"/>
    <cellStyle name="Título 2" xfId="45" builtinId="17" customBuiltin="1"/>
    <cellStyle name="Título 3" xfId="46" builtinId="18" customBuiltin="1"/>
    <cellStyle name="Título 4" xfId="47" builtinId="19" customBuiltin="1"/>
    <cellStyle name="Total" xfId="48" builtinId="25" customBuiltin="1"/>
    <cellStyle name="Vírgula 2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ívico">
  <a:themeElements>
    <a:clrScheme name="Cívico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Cívico">
      <a:majorFont>
        <a:latin typeface="Georgia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Georgia"/>
        <a:ea typeface=""/>
        <a:cs typeface=""/>
        <a:font script="Jpan" typeface="ＭＳ Ｐ明朝"/>
        <a:font script="Hang" typeface="바탕"/>
        <a:font script="Hans" typeface="方正舒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Técnica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3000"/>
                <a:satMod val="150000"/>
              </a:schemeClr>
            </a:gs>
            <a:gs pos="25000">
              <a:schemeClr val="phClr">
                <a:tint val="96000"/>
                <a:shade val="80000"/>
                <a:satMod val="105000"/>
              </a:schemeClr>
            </a:gs>
            <a:gs pos="38000">
              <a:schemeClr val="phClr">
                <a:tint val="96000"/>
                <a:shade val="59000"/>
                <a:satMod val="120000"/>
              </a:schemeClr>
            </a:gs>
            <a:gs pos="55000">
              <a:schemeClr val="phClr">
                <a:shade val="57000"/>
                <a:satMod val="120000"/>
              </a:schemeClr>
            </a:gs>
            <a:gs pos="80000">
              <a:schemeClr val="phClr">
                <a:shade val="56000"/>
                <a:satMod val="145000"/>
              </a:schemeClr>
            </a:gs>
            <a:gs pos="88000">
              <a:schemeClr val="phClr">
                <a:shade val="63000"/>
                <a:satMod val="160000"/>
              </a:schemeClr>
            </a:gs>
            <a:gs pos="100000">
              <a:schemeClr val="phClr">
                <a:tint val="99555"/>
                <a:satMod val="155000"/>
              </a:schemeClr>
            </a:gs>
          </a:gsLst>
          <a:lin ang="5400000" scaled="1"/>
        </a:gradFill>
      </a:fillStyleLst>
      <a:lnStyleLst>
        <a:ln w="952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showGridLines="0" tabSelected="1" topLeftCell="A10" zoomScale="90" zoomScaleNormal="90" workbookViewId="0">
      <selection activeCell="G21" sqref="G21"/>
    </sheetView>
  </sheetViews>
  <sheetFormatPr defaultRowHeight="15"/>
  <cols>
    <col min="1" max="1" width="17.28515625" style="1" customWidth="1"/>
    <col min="2" max="2" width="4.140625" style="1" customWidth="1"/>
    <col min="3" max="3" width="17.5703125" style="1" customWidth="1"/>
    <col min="4" max="5" width="9.140625" style="1"/>
    <col min="6" max="6" width="12.85546875" style="1" customWidth="1"/>
    <col min="7" max="7" width="16.140625" style="1" customWidth="1"/>
    <col min="8" max="8" width="14.140625" style="1" customWidth="1"/>
    <col min="9" max="9" width="11" style="1" bestFit="1" customWidth="1"/>
    <col min="10" max="13" width="9.140625" style="1"/>
    <col min="14" max="14" width="16.7109375" style="1" bestFit="1" customWidth="1"/>
    <col min="15" max="16384" width="9.140625" style="1"/>
  </cols>
  <sheetData>
    <row r="1" spans="1:14" ht="45" customHeight="1"/>
    <row r="2" spans="1:14" ht="48.75" customHeight="1">
      <c r="A2" s="5"/>
      <c r="B2" s="177" t="s">
        <v>150</v>
      </c>
      <c r="C2" s="177"/>
      <c r="D2" s="177"/>
      <c r="E2" s="177"/>
      <c r="F2" s="177"/>
      <c r="G2" s="177"/>
    </row>
    <row r="3" spans="1:14" ht="37.5" customHeight="1">
      <c r="A3" s="5"/>
      <c r="B3" s="58"/>
      <c r="C3" s="58"/>
      <c r="D3" s="58"/>
      <c r="E3" s="58"/>
      <c r="F3" s="58"/>
      <c r="G3" s="58"/>
    </row>
    <row r="4" spans="1:14" ht="37.5" customHeight="1">
      <c r="A4" s="5"/>
      <c r="B4" s="176" t="s">
        <v>85</v>
      </c>
      <c r="C4" s="176"/>
      <c r="D4" s="176"/>
      <c r="E4" s="176"/>
      <c r="F4" s="176"/>
      <c r="G4" s="176"/>
    </row>
    <row r="5" spans="1:14" ht="19.5" customHeight="1">
      <c r="A5" s="5"/>
      <c r="B5" s="5"/>
      <c r="C5" s="5"/>
      <c r="D5" s="5"/>
      <c r="E5" s="5"/>
      <c r="F5" s="5"/>
      <c r="G5" s="5"/>
    </row>
    <row r="6" spans="1:14" ht="32.25" customHeight="1">
      <c r="A6" s="5"/>
      <c r="B6" s="8"/>
      <c r="C6" s="5"/>
      <c r="D6" s="178" t="s">
        <v>201</v>
      </c>
      <c r="E6" s="178"/>
      <c r="F6" s="178"/>
      <c r="G6" s="178"/>
    </row>
    <row r="7" spans="1:14" ht="37.5" customHeight="1">
      <c r="A7" s="5"/>
      <c r="B7" s="8"/>
      <c r="C7" s="5"/>
      <c r="D7" s="179" t="s">
        <v>202</v>
      </c>
      <c r="E7" s="180"/>
      <c r="F7" s="180"/>
      <c r="G7" s="181"/>
    </row>
    <row r="8" spans="1:14" ht="21.75" customHeight="1">
      <c r="A8" s="5"/>
      <c r="B8" s="5"/>
      <c r="C8" s="5"/>
      <c r="D8" s="5"/>
      <c r="E8" s="5"/>
      <c r="F8" s="5"/>
      <c r="G8" s="5"/>
    </row>
    <row r="9" spans="1:14">
      <c r="A9" s="15"/>
      <c r="B9" s="86" t="s">
        <v>41</v>
      </c>
      <c r="C9" s="48" t="s">
        <v>48</v>
      </c>
      <c r="D9" s="48"/>
      <c r="E9" s="48"/>
      <c r="F9" s="48"/>
      <c r="G9" s="100">
        <f>'A - EQUIPE'!F20</f>
        <v>6801.0226499999999</v>
      </c>
    </row>
    <row r="10" spans="1:14">
      <c r="A10" s="15"/>
      <c r="B10" s="86" t="s">
        <v>42</v>
      </c>
      <c r="C10" s="48" t="s">
        <v>49</v>
      </c>
      <c r="D10" s="48"/>
      <c r="E10" s="48"/>
      <c r="F10" s="48"/>
      <c r="G10" s="100">
        <f>'B - BENEFÍCIOS'!F14-0.01</f>
        <v>83.566000000000003</v>
      </c>
    </row>
    <row r="11" spans="1:14">
      <c r="A11" s="15"/>
      <c r="B11" s="86" t="s">
        <v>43</v>
      </c>
      <c r="C11" s="48" t="s">
        <v>50</v>
      </c>
      <c r="D11" s="48"/>
      <c r="E11" s="48"/>
      <c r="F11" s="48"/>
      <c r="G11" s="100">
        <f>'C - UNIFORMES - EPIS'!F15</f>
        <v>15.019200000000001</v>
      </c>
    </row>
    <row r="12" spans="1:14">
      <c r="A12" s="15"/>
      <c r="B12" s="86" t="s">
        <v>169</v>
      </c>
      <c r="C12" s="48" t="s">
        <v>52</v>
      </c>
      <c r="D12" s="48"/>
      <c r="E12" s="48"/>
      <c r="F12" s="48"/>
      <c r="G12" s="100">
        <f>'D - EQUIPAMENTOS'!G35</f>
        <v>57231.330798967239</v>
      </c>
    </row>
    <row r="13" spans="1:14">
      <c r="A13" s="5"/>
      <c r="B13" s="48"/>
      <c r="C13" s="48"/>
      <c r="D13" s="48"/>
      <c r="E13" s="48"/>
      <c r="F13" s="48"/>
      <c r="G13" s="48"/>
    </row>
    <row r="14" spans="1:14">
      <c r="A14" s="5"/>
      <c r="B14" s="87" t="s">
        <v>126</v>
      </c>
      <c r="C14" s="87"/>
      <c r="D14" s="87"/>
      <c r="E14" s="167"/>
      <c r="F14" s="87"/>
      <c r="G14" s="88">
        <f>G9+G10+G11+G12</f>
        <v>64130.93864896724</v>
      </c>
    </row>
    <row r="15" spans="1:14">
      <c r="A15" s="5"/>
      <c r="B15" s="48"/>
      <c r="C15" s="48"/>
      <c r="D15" s="48"/>
      <c r="E15" s="48"/>
      <c r="F15" s="48"/>
      <c r="G15" s="48"/>
    </row>
    <row r="16" spans="1:14">
      <c r="A16" s="5"/>
      <c r="B16" s="48" t="s">
        <v>122</v>
      </c>
      <c r="C16" s="48"/>
      <c r="D16" s="48"/>
      <c r="E16" s="168">
        <f>BDI!F18</f>
        <v>0.25379310344827588</v>
      </c>
      <c r="F16" s="48"/>
      <c r="G16" s="169">
        <f>G14*E16</f>
        <v>16275.989946772377</v>
      </c>
      <c r="N16" s="1" t="s">
        <v>116</v>
      </c>
    </row>
    <row r="17" spans="1:9">
      <c r="A17" s="5"/>
      <c r="B17" s="48"/>
      <c r="C17" s="48"/>
      <c r="D17" s="48"/>
      <c r="E17" s="48"/>
      <c r="F17" s="48"/>
      <c r="G17" s="48"/>
    </row>
    <row r="18" spans="1:9">
      <c r="A18" s="5"/>
      <c r="B18" s="48"/>
      <c r="C18" s="48"/>
      <c r="D18" s="48"/>
      <c r="E18" s="48"/>
      <c r="F18" s="48"/>
      <c r="G18" s="48"/>
    </row>
    <row r="19" spans="1:9">
      <c r="A19" s="5"/>
      <c r="B19" s="87" t="s">
        <v>36</v>
      </c>
      <c r="C19" s="87"/>
      <c r="D19" s="87"/>
      <c r="E19" s="121"/>
      <c r="F19" s="87"/>
      <c r="G19" s="88">
        <f>G14+G16</f>
        <v>80406.928595739621</v>
      </c>
      <c r="I19" s="50"/>
    </row>
    <row r="20" spans="1:9">
      <c r="A20" s="5"/>
      <c r="B20" s="48"/>
      <c r="C20" s="48"/>
      <c r="D20" s="48"/>
      <c r="E20" s="48"/>
      <c r="F20" s="48"/>
      <c r="G20" s="48"/>
    </row>
    <row r="21" spans="1:9">
      <c r="A21" s="5"/>
      <c r="B21" s="87" t="s">
        <v>153</v>
      </c>
      <c r="C21" s="87"/>
      <c r="D21" s="87"/>
      <c r="E21" s="121">
        <v>330000</v>
      </c>
      <c r="F21" s="87"/>
      <c r="G21" s="88">
        <f>G19/E21</f>
        <v>0.24365735938102914</v>
      </c>
    </row>
    <row r="22" spans="1:9">
      <c r="A22" s="5"/>
      <c r="B22" s="5"/>
      <c r="C22" s="5"/>
      <c r="D22" s="5"/>
      <c r="E22" s="5"/>
      <c r="F22" s="5"/>
      <c r="G22" s="5"/>
    </row>
    <row r="23" spans="1:9">
      <c r="A23" s="5"/>
      <c r="B23" s="5"/>
      <c r="C23" s="25" t="s">
        <v>214</v>
      </c>
      <c r="D23" s="5"/>
      <c r="E23" s="5"/>
      <c r="F23" s="5"/>
      <c r="G23" s="5"/>
    </row>
    <row r="24" spans="1:9">
      <c r="A24" s="5"/>
      <c r="B24" s="5"/>
      <c r="C24" s="25"/>
      <c r="D24" s="5"/>
      <c r="E24" s="5"/>
      <c r="F24" s="5"/>
      <c r="G24" s="5"/>
      <c r="H24" s="23"/>
    </row>
    <row r="25" spans="1:9">
      <c r="A25" s="5"/>
      <c r="B25" s="5"/>
      <c r="C25" s="25"/>
      <c r="D25" s="5"/>
      <c r="E25" s="5"/>
      <c r="F25" s="5"/>
      <c r="G25" s="5"/>
      <c r="H25" s="55"/>
      <c r="I25" s="54"/>
    </row>
    <row r="26" spans="1:9">
      <c r="A26" s="5"/>
      <c r="B26" s="5"/>
      <c r="C26" s="176"/>
      <c r="D26" s="176"/>
      <c r="E26" s="176"/>
      <c r="F26" s="176"/>
      <c r="G26" s="176"/>
    </row>
    <row r="27" spans="1:9">
      <c r="A27" s="5"/>
      <c r="B27" s="5"/>
      <c r="C27" s="176"/>
      <c r="D27" s="176"/>
      <c r="E27" s="176"/>
      <c r="F27" s="176"/>
      <c r="G27" s="176"/>
    </row>
    <row r="28" spans="1:9">
      <c r="A28" s="5"/>
      <c r="B28" s="5"/>
      <c r="C28" s="176"/>
      <c r="D28" s="176"/>
      <c r="E28" s="176"/>
      <c r="F28" s="176"/>
      <c r="G28" s="176"/>
    </row>
    <row r="29" spans="1:9">
      <c r="C29" s="25"/>
    </row>
    <row r="32" spans="1:9">
      <c r="C32" s="176"/>
      <c r="D32" s="176"/>
      <c r="E32" s="176"/>
      <c r="F32" s="176"/>
      <c r="G32" s="176"/>
    </row>
    <row r="33" spans="3:14">
      <c r="C33" s="176"/>
      <c r="D33" s="176"/>
      <c r="E33" s="176"/>
      <c r="F33" s="176"/>
      <c r="G33" s="176"/>
      <c r="N33" s="170"/>
    </row>
    <row r="34" spans="3:14">
      <c r="C34" s="176"/>
      <c r="D34" s="176"/>
      <c r="E34" s="176"/>
      <c r="F34" s="176"/>
      <c r="G34" s="176"/>
    </row>
    <row r="35" spans="3:14">
      <c r="C35" s="176"/>
      <c r="D35" s="176"/>
      <c r="E35" s="176"/>
      <c r="F35" s="176"/>
      <c r="G35" s="176"/>
      <c r="H35" s="23"/>
      <c r="N35" s="171"/>
    </row>
  </sheetData>
  <mergeCells count="11">
    <mergeCell ref="C27:G27"/>
    <mergeCell ref="C28:G28"/>
    <mergeCell ref="C32:G32"/>
    <mergeCell ref="C33:G33"/>
    <mergeCell ref="C35:G35"/>
    <mergeCell ref="B2:G2"/>
    <mergeCell ref="D6:G6"/>
    <mergeCell ref="D7:G7"/>
    <mergeCell ref="B4:G4"/>
    <mergeCell ref="C34:G34"/>
    <mergeCell ref="C26:G26"/>
  </mergeCells>
  <printOptions horizontalCentered="1" verticalCentered="1"/>
  <pageMargins left="0.51181102362204722" right="0.51181102362204722" top="1.1811023622047245" bottom="1.1811023622047245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1"/>
  <sheetViews>
    <sheetView showGridLines="0" topLeftCell="A22" zoomScale="110" zoomScaleNormal="110" workbookViewId="0">
      <selection activeCell="A32" sqref="A32"/>
    </sheetView>
  </sheetViews>
  <sheetFormatPr defaultRowHeight="15"/>
  <cols>
    <col min="1" max="1" width="42.7109375" style="1" customWidth="1"/>
    <col min="2" max="2" width="9.140625" style="1"/>
    <col min="3" max="3" width="8" style="1" customWidth="1"/>
    <col min="4" max="4" width="7" style="1" customWidth="1"/>
    <col min="5" max="6" width="12.5703125" style="1" customWidth="1"/>
    <col min="7" max="7" width="9.140625" style="1"/>
    <col min="8" max="8" width="12.85546875" style="1" customWidth="1"/>
    <col min="9" max="13" width="9.140625" style="1"/>
    <col min="14" max="14" width="24" style="1" customWidth="1"/>
    <col min="15" max="15" width="17" style="1" customWidth="1"/>
    <col min="16" max="16384" width="9.140625" style="1"/>
  </cols>
  <sheetData>
    <row r="1" spans="1:16" ht="45" customHeight="1">
      <c r="A1" s="177" t="s">
        <v>150</v>
      </c>
      <c r="B1" s="177"/>
      <c r="C1" s="177"/>
      <c r="D1" s="177"/>
      <c r="E1" s="177"/>
      <c r="F1" s="177"/>
    </row>
    <row r="2" spans="1:16" ht="18.75" customHeight="1">
      <c r="A2" s="11"/>
      <c r="B2" s="11"/>
      <c r="C2" s="11"/>
      <c r="D2" s="11"/>
      <c r="E2" s="11"/>
      <c r="F2" s="11"/>
    </row>
    <row r="3" spans="1:16" ht="28.5" customHeight="1">
      <c r="A3" s="176" t="s">
        <v>85</v>
      </c>
      <c r="B3" s="176"/>
      <c r="C3" s="176"/>
      <c r="D3" s="176"/>
      <c r="E3" s="176"/>
      <c r="F3" s="176"/>
    </row>
    <row r="4" spans="1:16" ht="28.5" customHeight="1">
      <c r="A4" s="5"/>
      <c r="B4" s="5"/>
      <c r="C4" s="5"/>
      <c r="D4" s="5"/>
      <c r="E4" s="5"/>
      <c r="F4" s="5"/>
      <c r="N4"/>
      <c r="O4"/>
      <c r="P4"/>
    </row>
    <row r="5" spans="1:16" ht="10.5" customHeight="1">
      <c r="A5" s="5"/>
      <c r="B5" s="5"/>
      <c r="C5" s="5"/>
      <c r="D5" s="5"/>
      <c r="E5" s="5"/>
      <c r="F5" s="5"/>
      <c r="N5"/>
      <c r="O5"/>
      <c r="P5"/>
    </row>
    <row r="6" spans="1:16" ht="25.5" customHeight="1">
      <c r="A6" s="176" t="s">
        <v>17</v>
      </c>
      <c r="B6" s="176"/>
      <c r="C6" s="176"/>
      <c r="D6" s="176"/>
      <c r="E6" s="176"/>
      <c r="F6" s="176"/>
      <c r="N6"/>
      <c r="O6" s="33"/>
      <c r="P6"/>
    </row>
    <row r="7" spans="1:16" ht="25.5" customHeight="1">
      <c r="A7" s="24"/>
      <c r="B7" s="24"/>
      <c r="C7" s="24"/>
      <c r="D7" s="24"/>
      <c r="E7" s="24"/>
      <c r="F7" s="24"/>
      <c r="N7"/>
      <c r="O7" s="33"/>
      <c r="P7"/>
    </row>
    <row r="8" spans="1:16" ht="24.75" customHeight="1">
      <c r="A8" s="43" t="s">
        <v>0</v>
      </c>
      <c r="B8" s="199" t="s">
        <v>137</v>
      </c>
      <c r="C8" s="199"/>
      <c r="D8" s="199"/>
      <c r="E8" s="199"/>
      <c r="F8" s="44" t="s">
        <v>12</v>
      </c>
      <c r="N8"/>
      <c r="O8"/>
      <c r="P8"/>
    </row>
    <row r="9" spans="1:16">
      <c r="A9" s="45" t="s">
        <v>132</v>
      </c>
      <c r="B9" s="195" t="s">
        <v>133</v>
      </c>
      <c r="C9" s="195"/>
      <c r="D9" s="195"/>
      <c r="E9" s="195"/>
      <c r="F9" s="46">
        <v>0.04</v>
      </c>
      <c r="N9"/>
      <c r="O9" s="34"/>
      <c r="P9"/>
    </row>
    <row r="10" spans="1:16">
      <c r="A10" s="47" t="s">
        <v>208</v>
      </c>
      <c r="B10" s="195" t="s">
        <v>134</v>
      </c>
      <c r="C10" s="195"/>
      <c r="D10" s="195"/>
      <c r="E10" s="195"/>
      <c r="F10" s="46">
        <v>4.0000000000000001E-3</v>
      </c>
      <c r="N10"/>
      <c r="O10" s="34"/>
      <c r="P10"/>
    </row>
    <row r="11" spans="1:16">
      <c r="A11" s="47" t="s">
        <v>207</v>
      </c>
      <c r="B11" s="190" t="s">
        <v>209</v>
      </c>
      <c r="C11" s="191"/>
      <c r="D11" s="191"/>
      <c r="E11" s="192"/>
      <c r="F11" s="46">
        <v>6.0000000000000001E-3</v>
      </c>
      <c r="N11"/>
      <c r="O11" s="34"/>
      <c r="P11"/>
    </row>
    <row r="12" spans="1:16">
      <c r="A12" s="48" t="s">
        <v>118</v>
      </c>
      <c r="B12" s="182" t="s">
        <v>135</v>
      </c>
      <c r="C12" s="182"/>
      <c r="D12" s="182"/>
      <c r="E12" s="182"/>
      <c r="F12" s="49">
        <v>0.01</v>
      </c>
      <c r="G12" s="6"/>
      <c r="N12"/>
      <c r="O12" s="34"/>
      <c r="P12"/>
    </row>
    <row r="13" spans="1:16">
      <c r="A13" s="48" t="s">
        <v>119</v>
      </c>
      <c r="B13" s="182" t="s">
        <v>136</v>
      </c>
      <c r="C13" s="182"/>
      <c r="D13" s="182"/>
      <c r="E13" s="182"/>
      <c r="F13" s="49">
        <v>0.08</v>
      </c>
      <c r="N13"/>
      <c r="O13" s="34"/>
      <c r="P13"/>
    </row>
    <row r="14" spans="1:16">
      <c r="A14" s="48" t="s">
        <v>120</v>
      </c>
      <c r="B14" s="182" t="s">
        <v>210</v>
      </c>
      <c r="C14" s="182"/>
      <c r="D14" s="182"/>
      <c r="E14" s="182"/>
      <c r="F14" s="49">
        <v>0.03</v>
      </c>
      <c r="N14"/>
      <c r="O14" s="34"/>
      <c r="P14"/>
    </row>
    <row r="15" spans="1:16" ht="30">
      <c r="A15" s="130" t="s">
        <v>206</v>
      </c>
      <c r="B15" s="184" t="s">
        <v>211</v>
      </c>
      <c r="C15" s="185"/>
      <c r="D15" s="185"/>
      <c r="E15" s="186"/>
      <c r="F15" s="49">
        <v>0.02</v>
      </c>
      <c r="N15"/>
      <c r="O15" s="34"/>
      <c r="P15"/>
    </row>
    <row r="16" spans="1:16">
      <c r="A16" s="48" t="s">
        <v>131</v>
      </c>
      <c r="B16" s="182" t="s">
        <v>212</v>
      </c>
      <c r="C16" s="182"/>
      <c r="D16" s="182"/>
      <c r="E16" s="182"/>
      <c r="F16" s="49">
        <v>3.6499999999999998E-2</v>
      </c>
      <c r="G16" s="6"/>
      <c r="N16"/>
      <c r="O16" s="34"/>
      <c r="P16"/>
    </row>
    <row r="17" spans="1:16" ht="15.75" thickBot="1">
      <c r="C17" s="28"/>
      <c r="E17" s="200"/>
      <c r="F17" s="200"/>
      <c r="J17" s="175"/>
      <c r="N17"/>
      <c r="O17"/>
      <c r="P17"/>
    </row>
    <row r="18" spans="1:16" ht="15.75" thickBot="1">
      <c r="A18" s="196" t="s">
        <v>122</v>
      </c>
      <c r="B18" s="197"/>
      <c r="C18" s="197"/>
      <c r="D18" s="197"/>
      <c r="E18" s="198"/>
      <c r="F18" s="40">
        <f>((1+F9+F10+F11)*(1+F12)*(1+F13)/(1-F14-F15-F16)-1)</f>
        <v>0.25379310344827588</v>
      </c>
      <c r="N18"/>
      <c r="O18" s="35"/>
      <c r="P18"/>
    </row>
    <row r="19" spans="1:16" ht="21.75" customHeight="1" thickBot="1">
      <c r="A19" s="38" t="s">
        <v>130</v>
      </c>
      <c r="B19" s="39"/>
      <c r="C19" s="28"/>
      <c r="E19" s="32"/>
      <c r="F19" s="27"/>
      <c r="N19"/>
      <c r="O19" s="35"/>
      <c r="P19"/>
    </row>
    <row r="20" spans="1:16" ht="15" customHeight="1" thickBot="1">
      <c r="A20" s="42" t="s">
        <v>213</v>
      </c>
      <c r="B20" s="41"/>
      <c r="C20" s="28"/>
      <c r="E20" s="35"/>
      <c r="F20" s="27"/>
      <c r="N20"/>
      <c r="O20" s="35"/>
      <c r="P20"/>
    </row>
    <row r="21" spans="1:16">
      <c r="H21" s="23"/>
      <c r="N21"/>
      <c r="O21"/>
      <c r="P21"/>
    </row>
    <row r="22" spans="1:16">
      <c r="A22" s="2"/>
      <c r="B22" s="183" t="s">
        <v>124</v>
      </c>
      <c r="C22" s="183"/>
      <c r="E22" s="6"/>
      <c r="F22" s="6"/>
      <c r="H22" s="36"/>
    </row>
    <row r="23" spans="1:16">
      <c r="A23" s="29" t="s">
        <v>128</v>
      </c>
      <c r="B23" s="193">
        <f>'A - EQUIPE'!F20+'B - BENEFÍCIOS'!F14+'C - UNIFORMES - EPIS'!F15-0.01</f>
        <v>6899.6078499999994</v>
      </c>
      <c r="C23" s="194"/>
      <c r="H23" s="36"/>
    </row>
    <row r="24" spans="1:16">
      <c r="A24" s="30" t="s">
        <v>129</v>
      </c>
      <c r="B24" s="193">
        <f>'D - EQUIPAMENTOS'!G35</f>
        <v>57231.330798967239</v>
      </c>
      <c r="C24" s="194"/>
      <c r="H24" s="36"/>
    </row>
    <row r="25" spans="1:16">
      <c r="A25" s="31" t="s">
        <v>121</v>
      </c>
      <c r="B25" s="187">
        <f>SUM(B23:B24)</f>
        <v>64130.93864896724</v>
      </c>
      <c r="C25" s="188"/>
      <c r="H25" s="23"/>
      <c r="I25" s="37"/>
    </row>
    <row r="26" spans="1:16">
      <c r="A26" s="31" t="s">
        <v>122</v>
      </c>
      <c r="B26" s="187">
        <f>B25*F18</f>
        <v>16275.989946772377</v>
      </c>
      <c r="C26" s="188"/>
    </row>
    <row r="27" spans="1:16">
      <c r="A27" s="31" t="s">
        <v>123</v>
      </c>
      <c r="B27" s="187">
        <f>B25+B26</f>
        <v>80406.928595739621</v>
      </c>
      <c r="C27" s="189"/>
      <c r="F27" s="23"/>
    </row>
    <row r="28" spans="1:16">
      <c r="A28" s="7"/>
    </row>
    <row r="29" spans="1:16">
      <c r="A29" s="7"/>
    </row>
    <row r="30" spans="1:16">
      <c r="A30" s="25" t="str">
        <f>Cabeçalho!C23</f>
        <v>Gaspar (SC), 02 de março de 2021.</v>
      </c>
      <c r="F30" s="9"/>
    </row>
    <row r="31" spans="1:16">
      <c r="A31" s="25"/>
    </row>
    <row r="32" spans="1:16">
      <c r="A32" s="25"/>
    </row>
    <row r="33" spans="1:6">
      <c r="A33" s="176"/>
      <c r="B33" s="176"/>
      <c r="C33" s="176"/>
      <c r="D33" s="176"/>
      <c r="E33" s="176"/>
      <c r="F33" s="9"/>
    </row>
    <row r="34" spans="1:6">
      <c r="A34" s="176"/>
      <c r="B34" s="176"/>
      <c r="C34" s="176"/>
      <c r="D34" s="176"/>
      <c r="E34" s="176"/>
      <c r="F34" s="9"/>
    </row>
    <row r="35" spans="1:6">
      <c r="A35" s="176"/>
      <c r="B35" s="176"/>
      <c r="C35" s="176"/>
      <c r="D35" s="176"/>
      <c r="E35" s="176"/>
      <c r="F35" s="9"/>
    </row>
    <row r="36" spans="1:6">
      <c r="A36" s="25"/>
    </row>
    <row r="38" spans="1:6">
      <c r="A38" s="176"/>
      <c r="B38" s="176"/>
      <c r="C38" s="176"/>
      <c r="D38" s="176"/>
      <c r="E38" s="176"/>
      <c r="F38" s="9"/>
    </row>
    <row r="39" spans="1:6">
      <c r="A39" s="176"/>
      <c r="B39" s="176"/>
      <c r="C39" s="176"/>
      <c r="D39" s="176"/>
      <c r="E39" s="176"/>
      <c r="F39" s="9"/>
    </row>
    <row r="40" spans="1:6">
      <c r="A40" s="176"/>
      <c r="B40" s="176"/>
      <c r="C40" s="176"/>
      <c r="D40" s="176"/>
      <c r="E40" s="176"/>
      <c r="F40" s="9"/>
    </row>
    <row r="41" spans="1:6">
      <c r="A41" s="176"/>
      <c r="B41" s="176"/>
      <c r="C41" s="176"/>
      <c r="D41" s="176"/>
      <c r="E41" s="176"/>
    </row>
  </sheetData>
  <mergeCells count="27">
    <mergeCell ref="B11:E11"/>
    <mergeCell ref="B24:C24"/>
    <mergeCell ref="B25:C25"/>
    <mergeCell ref="A6:F6"/>
    <mergeCell ref="B9:E9"/>
    <mergeCell ref="A18:E18"/>
    <mergeCell ref="B10:E10"/>
    <mergeCell ref="B8:E8"/>
    <mergeCell ref="B23:C23"/>
    <mergeCell ref="E17:F17"/>
    <mergeCell ref="B15:E15"/>
    <mergeCell ref="A34:E34"/>
    <mergeCell ref="A35:E35"/>
    <mergeCell ref="A38:E38"/>
    <mergeCell ref="B26:C26"/>
    <mergeCell ref="A39:E39"/>
    <mergeCell ref="B27:C27"/>
    <mergeCell ref="A1:F1"/>
    <mergeCell ref="A3:F3"/>
    <mergeCell ref="A41:E41"/>
    <mergeCell ref="B12:E12"/>
    <mergeCell ref="B13:E13"/>
    <mergeCell ref="B14:E14"/>
    <mergeCell ref="B16:E16"/>
    <mergeCell ref="A40:E40"/>
    <mergeCell ref="B22:C22"/>
    <mergeCell ref="A33:E33"/>
  </mergeCells>
  <pageMargins left="0.51181102362204722" right="0.51181102362204722" top="1.1811023622047245" bottom="0.78740157480314965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48"/>
  <sheetViews>
    <sheetView showGridLines="0" topLeftCell="A13" workbookViewId="0">
      <selection activeCell="E25" sqref="E25"/>
    </sheetView>
  </sheetViews>
  <sheetFormatPr defaultRowHeight="15"/>
  <cols>
    <col min="1" max="1" width="3" style="1" bestFit="1" customWidth="1"/>
    <col min="2" max="2" width="36.85546875" style="1" customWidth="1"/>
    <col min="3" max="3" width="16.5703125" style="1" customWidth="1"/>
    <col min="4" max="4" width="12.140625" style="1" customWidth="1"/>
    <col min="5" max="5" width="13.28515625" style="1" customWidth="1"/>
    <col min="6" max="6" width="12.28515625" style="1" customWidth="1"/>
    <col min="7" max="7" width="9.140625" style="1" hidden="1" customWidth="1"/>
    <col min="8" max="8" width="8" style="1" customWidth="1"/>
    <col min="9" max="9" width="11" style="1" customWidth="1"/>
    <col min="10" max="10" width="11.7109375" style="1" customWidth="1"/>
    <col min="11" max="11" width="10" style="1" customWidth="1"/>
    <col min="12" max="12" width="9.5703125" style="1" bestFit="1" customWidth="1"/>
    <col min="13" max="16384" width="9.140625" style="1"/>
  </cols>
  <sheetData>
    <row r="1" spans="1:7" ht="50.25" customHeight="1">
      <c r="B1" s="177" t="s">
        <v>150</v>
      </c>
      <c r="C1" s="177"/>
      <c r="D1" s="177"/>
      <c r="E1" s="177"/>
      <c r="F1" s="177"/>
      <c r="G1" s="177"/>
    </row>
    <row r="2" spans="1:7">
      <c r="B2" s="4"/>
      <c r="C2" s="4"/>
      <c r="D2" s="4"/>
      <c r="E2" s="4"/>
      <c r="F2" s="4"/>
    </row>
    <row r="3" spans="1:7">
      <c r="B3" s="4"/>
      <c r="C3" s="4"/>
      <c r="D3" s="4"/>
      <c r="E3" s="4"/>
      <c r="F3" s="4"/>
    </row>
    <row r="4" spans="1:7" ht="29.25" customHeight="1">
      <c r="A4" s="5"/>
      <c r="B4" s="176" t="s">
        <v>85</v>
      </c>
      <c r="C4" s="176"/>
      <c r="D4" s="176"/>
      <c r="E4" s="176"/>
      <c r="F4" s="176"/>
      <c r="G4" s="176"/>
    </row>
    <row r="5" spans="1:7">
      <c r="A5" s="5"/>
      <c r="B5" s="11"/>
      <c r="C5" s="11"/>
      <c r="D5" s="11"/>
      <c r="E5" s="11"/>
      <c r="F5" s="11"/>
      <c r="G5" s="5"/>
    </row>
    <row r="6" spans="1:7">
      <c r="A6" s="5"/>
      <c r="B6" s="11"/>
      <c r="C6" s="12" t="s">
        <v>152</v>
      </c>
      <c r="D6" s="11"/>
      <c r="E6" s="11"/>
      <c r="F6" s="172">
        <v>2162</v>
      </c>
      <c r="G6" s="5"/>
    </row>
    <row r="7" spans="1:7">
      <c r="A7" s="5"/>
      <c r="B7" s="5"/>
      <c r="C7" s="12" t="s">
        <v>151</v>
      </c>
      <c r="D7" s="5"/>
      <c r="E7" s="5"/>
      <c r="F7" s="172">
        <v>1158</v>
      </c>
      <c r="G7" s="5"/>
    </row>
    <row r="8" spans="1:7">
      <c r="A8" s="5"/>
      <c r="B8" s="5"/>
      <c r="C8" s="12" t="s">
        <v>164</v>
      </c>
      <c r="D8" s="5"/>
      <c r="E8" s="5"/>
      <c r="F8" s="59">
        <v>0</v>
      </c>
      <c r="G8" s="5"/>
    </row>
    <row r="9" spans="1:7">
      <c r="A9" s="5"/>
      <c r="B9" s="5"/>
      <c r="C9" s="12" t="s">
        <v>165</v>
      </c>
      <c r="D9" s="5"/>
      <c r="E9" s="5"/>
      <c r="F9" s="59">
        <v>0</v>
      </c>
      <c r="G9" s="5"/>
    </row>
    <row r="10" spans="1:7">
      <c r="A10" s="5"/>
      <c r="B10" s="5"/>
      <c r="C10" s="12" t="s">
        <v>104</v>
      </c>
      <c r="D10" s="5"/>
      <c r="E10" s="5"/>
      <c r="F10" s="60">
        <v>0.77090000000000003</v>
      </c>
      <c r="G10" s="5"/>
    </row>
    <row r="11" spans="1:7">
      <c r="A11" s="5"/>
      <c r="B11" s="5"/>
      <c r="C11" s="12" t="s">
        <v>104</v>
      </c>
      <c r="D11" s="5"/>
      <c r="E11" s="5"/>
      <c r="F11" s="60">
        <v>0.83089999999999997</v>
      </c>
      <c r="G11" s="5"/>
    </row>
    <row r="12" spans="1:7">
      <c r="A12" s="5"/>
      <c r="B12" s="5"/>
      <c r="C12" s="12" t="s">
        <v>178</v>
      </c>
      <c r="D12" s="5"/>
      <c r="E12" s="5"/>
      <c r="F12" s="60">
        <v>0.4</v>
      </c>
      <c r="G12" s="5"/>
    </row>
    <row r="13" spans="1:7" ht="15.75">
      <c r="A13" s="51"/>
      <c r="B13" s="5"/>
      <c r="C13" s="5"/>
      <c r="D13" s="53"/>
      <c r="E13" s="52"/>
      <c r="F13" s="60"/>
      <c r="G13" s="5"/>
    </row>
    <row r="14" spans="1:7" ht="15.75">
      <c r="A14" s="202" t="s">
        <v>154</v>
      </c>
      <c r="B14" s="203"/>
      <c r="C14" s="204"/>
      <c r="D14" s="61">
        <v>1</v>
      </c>
      <c r="E14" s="62"/>
      <c r="F14" s="60"/>
      <c r="G14" s="5"/>
    </row>
    <row r="15" spans="1:7" ht="15.75">
      <c r="A15" s="202" t="s">
        <v>155</v>
      </c>
      <c r="B15" s="203"/>
      <c r="C15" s="204"/>
      <c r="D15" s="63">
        <v>0</v>
      </c>
      <c r="E15" s="62"/>
      <c r="F15" s="60"/>
      <c r="G15" s="5"/>
    </row>
    <row r="16" spans="1:7" ht="15.75">
      <c r="A16" s="205" t="s">
        <v>176</v>
      </c>
      <c r="B16" s="206"/>
      <c r="C16" s="207"/>
      <c r="D16" s="64">
        <v>1</v>
      </c>
      <c r="E16" s="65"/>
      <c r="F16" s="60"/>
      <c r="G16" s="5"/>
    </row>
    <row r="17" spans="1:11" ht="15.75">
      <c r="A17" s="205" t="s">
        <v>177</v>
      </c>
      <c r="B17" s="206"/>
      <c r="C17" s="207"/>
      <c r="D17" s="64">
        <v>1</v>
      </c>
      <c r="E17" s="66"/>
      <c r="F17" s="60"/>
      <c r="G17" s="5"/>
    </row>
    <row r="18" spans="1:11">
      <c r="A18" s="5"/>
      <c r="B18" s="5"/>
      <c r="C18" s="12"/>
      <c r="D18" s="5"/>
      <c r="E18" s="5"/>
      <c r="F18" s="60"/>
      <c r="G18" s="5"/>
    </row>
    <row r="19" spans="1:11">
      <c r="A19" s="5"/>
      <c r="B19" s="5"/>
      <c r="C19" s="12"/>
      <c r="D19" s="5"/>
      <c r="E19" s="5"/>
      <c r="F19" s="60"/>
      <c r="G19" s="5"/>
    </row>
    <row r="20" spans="1:11" ht="19.5" customHeight="1">
      <c r="A20" s="48"/>
      <c r="B20" s="83" t="s">
        <v>46</v>
      </c>
      <c r="C20" s="48"/>
      <c r="D20" s="48"/>
      <c r="E20" s="48"/>
      <c r="F20" s="147">
        <f>F24+F38</f>
        <v>6801.0226499999999</v>
      </c>
      <c r="G20" s="5"/>
    </row>
    <row r="21" spans="1:11" s="13" customFormat="1">
      <c r="A21" s="48"/>
      <c r="B21" s="87"/>
      <c r="C21" s="48"/>
      <c r="D21" s="48"/>
      <c r="E21" s="48"/>
      <c r="F21" s="147"/>
      <c r="G21" s="5"/>
    </row>
    <row r="22" spans="1:11">
      <c r="A22" s="48"/>
      <c r="B22" s="48" t="s">
        <v>192</v>
      </c>
      <c r="C22" s="48"/>
      <c r="D22" s="48"/>
      <c r="E22" s="48"/>
      <c r="F22" s="48"/>
      <c r="G22" s="5"/>
    </row>
    <row r="23" spans="1:11" ht="15" customHeight="1">
      <c r="A23" s="201" t="s">
        <v>44</v>
      </c>
      <c r="B23" s="86" t="s">
        <v>0</v>
      </c>
      <c r="C23" s="86" t="s">
        <v>4</v>
      </c>
      <c r="D23" s="86" t="s">
        <v>5</v>
      </c>
      <c r="E23" s="86" t="s">
        <v>2</v>
      </c>
      <c r="F23" s="86" t="s">
        <v>3</v>
      </c>
      <c r="G23" s="5"/>
    </row>
    <row r="24" spans="1:11" ht="13.5" customHeight="1">
      <c r="A24" s="201"/>
      <c r="B24" s="92" t="s">
        <v>53</v>
      </c>
      <c r="C24" s="86">
        <v>1</v>
      </c>
      <c r="D24" s="148"/>
      <c r="E24" s="149">
        <f>E33</f>
        <v>3994.61913</v>
      </c>
      <c r="F24" s="146">
        <f>E24*C24</f>
        <v>3994.61913</v>
      </c>
      <c r="G24" s="5"/>
    </row>
    <row r="25" spans="1:11">
      <c r="A25" s="201"/>
      <c r="B25" s="91" t="s">
        <v>79</v>
      </c>
      <c r="C25" s="93">
        <v>220</v>
      </c>
      <c r="D25" s="104">
        <v>1</v>
      </c>
      <c r="E25" s="104">
        <f>F6</f>
        <v>2162</v>
      </c>
      <c r="F25" s="93"/>
      <c r="G25" s="5"/>
      <c r="I25" s="165" t="s">
        <v>196</v>
      </c>
      <c r="J25" s="165" t="s">
        <v>197</v>
      </c>
    </row>
    <row r="26" spans="1:11">
      <c r="A26" s="201"/>
      <c r="B26" s="91" t="s">
        <v>106</v>
      </c>
      <c r="C26" s="96">
        <v>0.1</v>
      </c>
      <c r="D26" s="104">
        <v>937</v>
      </c>
      <c r="E26" s="103">
        <f>C26*D26</f>
        <v>93.7</v>
      </c>
      <c r="F26" s="48"/>
      <c r="G26" s="5"/>
      <c r="I26" s="166">
        <f>E25+E26+E27+E28</f>
        <v>2255.6999999999998</v>
      </c>
      <c r="J26" s="166">
        <f>E25+E26+E27+E28</f>
        <v>2255.6999999999998</v>
      </c>
      <c r="K26" s="23"/>
    </row>
    <row r="27" spans="1:11">
      <c r="A27" s="201"/>
      <c r="B27" s="91" t="s">
        <v>166</v>
      </c>
      <c r="C27" s="150">
        <v>0</v>
      </c>
      <c r="D27" s="104">
        <f>F8</f>
        <v>0</v>
      </c>
      <c r="E27" s="103">
        <f>D27*C27</f>
        <v>0</v>
      </c>
      <c r="F27" s="48"/>
      <c r="G27" s="5"/>
      <c r="I27" s="166">
        <f>I26/220</f>
        <v>10.253181818181817</v>
      </c>
      <c r="J27" s="166">
        <f>J26/220</f>
        <v>10.253181818181817</v>
      </c>
      <c r="K27" s="23"/>
    </row>
    <row r="28" spans="1:11">
      <c r="A28" s="201"/>
      <c r="B28" s="91" t="s">
        <v>167</v>
      </c>
      <c r="C28" s="150">
        <v>0</v>
      </c>
      <c r="D28" s="104">
        <f>F9</f>
        <v>0</v>
      </c>
      <c r="E28" s="103">
        <f>D28*C28</f>
        <v>0</v>
      </c>
      <c r="F28" s="48"/>
      <c r="G28" s="5"/>
      <c r="I28" s="166">
        <f>I27*50%+I27</f>
        <v>15.379772727272726</v>
      </c>
      <c r="J28" s="166">
        <f>J27*100%+J27</f>
        <v>20.506363636363634</v>
      </c>
      <c r="K28" s="23"/>
    </row>
    <row r="29" spans="1:11">
      <c r="A29" s="201"/>
      <c r="B29" s="91" t="s">
        <v>138</v>
      </c>
      <c r="C29" s="150">
        <v>0</v>
      </c>
      <c r="D29" s="104">
        <f>I28</f>
        <v>15.379772727272726</v>
      </c>
      <c r="E29" s="103">
        <f>D29*C29</f>
        <v>0</v>
      </c>
      <c r="F29" s="48"/>
      <c r="G29" s="5"/>
      <c r="K29" s="23"/>
    </row>
    <row r="30" spans="1:11">
      <c r="A30" s="201"/>
      <c r="B30" s="91" t="s">
        <v>127</v>
      </c>
      <c r="C30" s="150">
        <v>0</v>
      </c>
      <c r="D30" s="104">
        <f>J28</f>
        <v>20.506363636363634</v>
      </c>
      <c r="E30" s="103">
        <f>D30*C30</f>
        <v>0</v>
      </c>
      <c r="F30" s="48"/>
      <c r="G30" s="5"/>
      <c r="K30" s="23"/>
    </row>
    <row r="31" spans="1:11">
      <c r="A31" s="201"/>
      <c r="B31" s="151" t="s">
        <v>7</v>
      </c>
      <c r="C31" s="152"/>
      <c r="D31" s="153"/>
      <c r="E31" s="154">
        <f>SUM(E25:E30)</f>
        <v>2255.6999999999998</v>
      </c>
      <c r="F31" s="48"/>
      <c r="G31" s="5"/>
      <c r="K31" s="23"/>
    </row>
    <row r="32" spans="1:11">
      <c r="A32" s="201"/>
      <c r="B32" s="91" t="s">
        <v>45</v>
      </c>
      <c r="C32" s="155">
        <f>F10</f>
        <v>0.77090000000000003</v>
      </c>
      <c r="D32" s="156"/>
      <c r="E32" s="157">
        <f>E31*C32</f>
        <v>1738.91913</v>
      </c>
      <c r="F32" s="48"/>
      <c r="G32" s="5"/>
    </row>
    <row r="33" spans="1:11">
      <c r="A33" s="201"/>
      <c r="B33" s="92" t="s">
        <v>38</v>
      </c>
      <c r="C33" s="93"/>
      <c r="D33" s="156"/>
      <c r="E33" s="158">
        <f>SUM(E31:E32)</f>
        <v>3994.61913</v>
      </c>
      <c r="F33" s="158"/>
      <c r="G33" s="5"/>
    </row>
    <row r="34" spans="1:11">
      <c r="A34" s="133"/>
      <c r="B34" s="92"/>
      <c r="C34" s="93"/>
      <c r="D34" s="156"/>
      <c r="E34" s="158"/>
      <c r="F34" s="158"/>
      <c r="G34" s="5"/>
    </row>
    <row r="35" spans="1:11">
      <c r="A35" s="159"/>
      <c r="B35" s="92"/>
      <c r="C35" s="93"/>
      <c r="D35" s="156"/>
      <c r="E35" s="158"/>
      <c r="F35" s="158"/>
      <c r="G35" s="5"/>
      <c r="H35" s="13"/>
      <c r="I35" s="13"/>
      <c r="J35" s="13"/>
    </row>
    <row r="36" spans="1:11">
      <c r="A36" s="201" t="s">
        <v>151</v>
      </c>
      <c r="B36" s="91" t="s">
        <v>193</v>
      </c>
      <c r="C36" s="48"/>
      <c r="D36" s="48"/>
      <c r="E36" s="48"/>
      <c r="F36" s="48"/>
      <c r="G36" s="5"/>
    </row>
    <row r="37" spans="1:11">
      <c r="A37" s="201"/>
      <c r="B37" s="86" t="s">
        <v>0</v>
      </c>
      <c r="C37" s="86" t="s">
        <v>4</v>
      </c>
      <c r="D37" s="86" t="s">
        <v>5</v>
      </c>
      <c r="E37" s="86" t="s">
        <v>2</v>
      </c>
      <c r="F37" s="86" t="s">
        <v>3</v>
      </c>
      <c r="G37" s="5"/>
    </row>
    <row r="38" spans="1:11">
      <c r="A38" s="201"/>
      <c r="B38" s="92" t="s">
        <v>53</v>
      </c>
      <c r="C38" s="86">
        <v>1</v>
      </c>
      <c r="D38" s="148"/>
      <c r="E38" s="149">
        <f>E47</f>
        <v>2806.4035199999998</v>
      </c>
      <c r="F38" s="88">
        <f>E38*C38</f>
        <v>2806.4035199999998</v>
      </c>
      <c r="G38" s="5"/>
    </row>
    <row r="39" spans="1:11">
      <c r="A39" s="201"/>
      <c r="B39" s="91" t="s">
        <v>79</v>
      </c>
      <c r="C39" s="93">
        <v>220</v>
      </c>
      <c r="D39" s="104">
        <v>1</v>
      </c>
      <c r="E39" s="104">
        <f>F7</f>
        <v>1158</v>
      </c>
      <c r="F39" s="93"/>
      <c r="G39" s="5"/>
    </row>
    <row r="40" spans="1:11">
      <c r="A40" s="201"/>
      <c r="B40" s="91" t="s">
        <v>117</v>
      </c>
      <c r="C40" s="96">
        <v>0.4</v>
      </c>
      <c r="D40" s="104">
        <v>937</v>
      </c>
      <c r="E40" s="160">
        <f>C40*D40</f>
        <v>374.8</v>
      </c>
      <c r="F40" s="48"/>
      <c r="G40" s="5"/>
      <c r="I40" s="165" t="s">
        <v>196</v>
      </c>
      <c r="J40" s="165" t="s">
        <v>197</v>
      </c>
      <c r="K40" s="3"/>
    </row>
    <row r="41" spans="1:11">
      <c r="A41" s="201"/>
      <c r="B41" s="91" t="s">
        <v>166</v>
      </c>
      <c r="C41" s="150">
        <v>0</v>
      </c>
      <c r="D41" s="104">
        <f>F8</f>
        <v>0</v>
      </c>
      <c r="E41" s="160">
        <f>D41*C41</f>
        <v>0</v>
      </c>
      <c r="F41" s="48"/>
      <c r="G41" s="5"/>
      <c r="I41" s="166">
        <f>E39+E40+E41+E42</f>
        <v>1532.8</v>
      </c>
      <c r="J41" s="166">
        <f>E39+E40+E41+E42</f>
        <v>1532.8</v>
      </c>
      <c r="K41" s="23"/>
    </row>
    <row r="42" spans="1:11">
      <c r="A42" s="201"/>
      <c r="B42" s="91" t="s">
        <v>167</v>
      </c>
      <c r="C42" s="150">
        <v>0</v>
      </c>
      <c r="D42" s="104">
        <f>F9</f>
        <v>0</v>
      </c>
      <c r="E42" s="160">
        <f>D42*C42</f>
        <v>0</v>
      </c>
      <c r="F42" s="48"/>
      <c r="G42" s="5"/>
      <c r="I42" s="166">
        <f>I41/220</f>
        <v>6.9672727272727268</v>
      </c>
      <c r="J42" s="166">
        <f>J41/220</f>
        <v>6.9672727272727268</v>
      </c>
      <c r="K42" s="23"/>
    </row>
    <row r="43" spans="1:11">
      <c r="A43" s="201"/>
      <c r="B43" s="91" t="s">
        <v>138</v>
      </c>
      <c r="C43" s="150">
        <v>0</v>
      </c>
      <c r="D43" s="104">
        <f>I43</f>
        <v>10.450909090909089</v>
      </c>
      <c r="E43" s="160">
        <f>D43*C43</f>
        <v>0</v>
      </c>
      <c r="F43" s="48"/>
      <c r="G43" s="5"/>
      <c r="I43" s="166">
        <f>I42*50%+I42</f>
        <v>10.450909090909089</v>
      </c>
      <c r="J43" s="166">
        <f>J42*100%+J42</f>
        <v>13.934545454545454</v>
      </c>
      <c r="K43" s="23"/>
    </row>
    <row r="44" spans="1:11">
      <c r="A44" s="201"/>
      <c r="B44" s="91" t="s">
        <v>127</v>
      </c>
      <c r="C44" s="150">
        <v>0</v>
      </c>
      <c r="D44" s="104">
        <f>J43</f>
        <v>13.934545454545454</v>
      </c>
      <c r="E44" s="103">
        <f>D44*C44</f>
        <v>0</v>
      </c>
      <c r="F44" s="48"/>
      <c r="G44" s="5"/>
    </row>
    <row r="45" spans="1:11">
      <c r="A45" s="201"/>
      <c r="B45" s="151" t="s">
        <v>7</v>
      </c>
      <c r="C45" s="152"/>
      <c r="D45" s="161"/>
      <c r="E45" s="162">
        <f>SUM(E39:E44)</f>
        <v>1532.8</v>
      </c>
      <c r="F45" s="48"/>
      <c r="G45" s="5"/>
    </row>
    <row r="46" spans="1:11">
      <c r="A46" s="201"/>
      <c r="B46" s="91" t="s">
        <v>45</v>
      </c>
      <c r="C46" s="155">
        <f>F11</f>
        <v>0.83089999999999997</v>
      </c>
      <c r="D46" s="156"/>
      <c r="E46" s="163">
        <f>C46*E45</f>
        <v>1273.6035199999999</v>
      </c>
      <c r="F46" s="48"/>
      <c r="G46" s="5"/>
    </row>
    <row r="47" spans="1:11">
      <c r="A47" s="159"/>
      <c r="B47" s="92" t="s">
        <v>39</v>
      </c>
      <c r="C47" s="93"/>
      <c r="D47" s="156"/>
      <c r="E47" s="164">
        <f>SUM(E45:E46)</f>
        <v>2806.4035199999998</v>
      </c>
      <c r="F47" s="164"/>
      <c r="G47" s="5"/>
    </row>
    <row r="48" spans="1:11" ht="39.75" customHeight="1">
      <c r="A48" s="68"/>
      <c r="B48" s="25" t="str">
        <f>Cabeçalho!C23</f>
        <v>Gaspar (SC), 02 de março de 2021.</v>
      </c>
      <c r="C48" s="12"/>
      <c r="D48" s="14"/>
      <c r="E48" s="69"/>
      <c r="F48" s="69"/>
      <c r="G48" s="5"/>
    </row>
  </sheetData>
  <protectedRanges>
    <protectedRange sqref="E14:E15 D14:D17" name="Intervalo1"/>
  </protectedRanges>
  <mergeCells count="8">
    <mergeCell ref="A36:A46"/>
    <mergeCell ref="A15:C15"/>
    <mergeCell ref="A16:C16"/>
    <mergeCell ref="A17:C17"/>
    <mergeCell ref="A23:A33"/>
    <mergeCell ref="B1:G1"/>
    <mergeCell ref="B4:G4"/>
    <mergeCell ref="A14:C14"/>
  </mergeCells>
  <pageMargins left="0.51181102362204722" right="0.31496062992125984" top="0.78740157480314965" bottom="0.78740157480314965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9"/>
  <sheetViews>
    <sheetView showGridLines="0" topLeftCell="A40" zoomScale="110" zoomScaleNormal="110" workbookViewId="0">
      <selection activeCell="J13" sqref="J13"/>
    </sheetView>
  </sheetViews>
  <sheetFormatPr defaultRowHeight="15"/>
  <cols>
    <col min="1" max="1" width="4" style="1" bestFit="1" customWidth="1"/>
    <col min="2" max="2" width="36.85546875" style="1" customWidth="1"/>
    <col min="3" max="4" width="12.7109375" style="1" customWidth="1"/>
    <col min="5" max="5" width="15.5703125" style="1" customWidth="1"/>
    <col min="6" max="6" width="12.28515625" style="1" customWidth="1"/>
    <col min="7" max="7" width="9.140625" style="1" hidden="1" customWidth="1"/>
    <col min="8" max="16384" width="9.140625" style="1"/>
  </cols>
  <sheetData>
    <row r="1" spans="1:7" ht="48.75" customHeight="1">
      <c r="A1" s="5"/>
      <c r="B1" s="177" t="s">
        <v>150</v>
      </c>
      <c r="C1" s="177"/>
      <c r="D1" s="177"/>
      <c r="E1" s="177"/>
      <c r="F1" s="177"/>
      <c r="G1" s="177"/>
    </row>
    <row r="2" spans="1:7">
      <c r="A2" s="5"/>
      <c r="B2" s="11"/>
      <c r="C2" s="11"/>
      <c r="D2" s="11"/>
      <c r="E2" s="11"/>
      <c r="F2" s="11"/>
      <c r="G2" s="5"/>
    </row>
    <row r="3" spans="1:7">
      <c r="A3" s="5"/>
      <c r="B3" s="11"/>
      <c r="C3" s="11"/>
      <c r="D3" s="11"/>
      <c r="E3" s="11"/>
      <c r="F3" s="11"/>
      <c r="G3" s="5"/>
    </row>
    <row r="4" spans="1:7">
      <c r="A4" s="5"/>
      <c r="B4" s="176" t="s">
        <v>85</v>
      </c>
      <c r="C4" s="176"/>
      <c r="D4" s="176"/>
      <c r="E4" s="176"/>
      <c r="F4" s="176"/>
      <c r="G4" s="176"/>
    </row>
    <row r="5" spans="1:7">
      <c r="A5" s="5"/>
      <c r="B5" s="5"/>
      <c r="C5" s="5"/>
      <c r="D5" s="5"/>
      <c r="E5" s="5"/>
      <c r="F5" s="5"/>
      <c r="G5" s="5"/>
    </row>
    <row r="6" spans="1:7">
      <c r="A6" s="5"/>
      <c r="B6" s="5"/>
      <c r="C6" s="5"/>
      <c r="D6" s="5"/>
      <c r="E6" s="5"/>
      <c r="F6" s="5"/>
      <c r="G6" s="5"/>
    </row>
    <row r="7" spans="1:7">
      <c r="A7" s="5"/>
      <c r="B7" s="5"/>
      <c r="C7" s="12" t="s">
        <v>107</v>
      </c>
      <c r="D7" s="5"/>
      <c r="E7" s="5"/>
      <c r="F7" s="59">
        <v>237.44</v>
      </c>
      <c r="G7" s="5"/>
    </row>
    <row r="8" spans="1:7">
      <c r="A8" s="5"/>
      <c r="B8" s="8" t="s">
        <v>47</v>
      </c>
      <c r="C8" s="12" t="s">
        <v>112</v>
      </c>
      <c r="D8" s="5"/>
      <c r="E8" s="5"/>
      <c r="F8" s="59">
        <v>26.88</v>
      </c>
      <c r="G8" s="5"/>
    </row>
    <row r="9" spans="1:7">
      <c r="A9" s="5"/>
      <c r="B9" s="8"/>
      <c r="C9" s="12" t="s">
        <v>113</v>
      </c>
      <c r="D9" s="5"/>
      <c r="E9" s="5"/>
      <c r="F9" s="59">
        <v>5.2</v>
      </c>
      <c r="G9" s="5"/>
    </row>
    <row r="10" spans="1:7">
      <c r="A10" s="5"/>
      <c r="B10" s="8"/>
      <c r="C10" s="12" t="s">
        <v>108</v>
      </c>
      <c r="D10" s="5"/>
      <c r="E10" s="5"/>
      <c r="F10" s="59">
        <v>30</v>
      </c>
      <c r="G10" s="5"/>
    </row>
    <row r="11" spans="1:7" ht="12" customHeight="1">
      <c r="A11" s="5"/>
      <c r="B11" s="5"/>
      <c r="C11" s="12" t="s">
        <v>171</v>
      </c>
      <c r="D11" s="5"/>
      <c r="E11" s="5"/>
      <c r="F11" s="59">
        <v>3.65</v>
      </c>
      <c r="G11" s="5"/>
    </row>
    <row r="12" spans="1:7" ht="12" customHeight="1">
      <c r="A12" s="5"/>
      <c r="B12" s="5"/>
      <c r="C12" s="12"/>
      <c r="D12" s="5"/>
      <c r="E12" s="5"/>
      <c r="F12" s="59"/>
      <c r="G12" s="5"/>
    </row>
    <row r="13" spans="1:7">
      <c r="A13" s="5"/>
      <c r="B13" s="8"/>
      <c r="C13" s="5"/>
      <c r="D13" s="5"/>
      <c r="E13" s="5"/>
      <c r="F13" s="5"/>
      <c r="G13" s="5"/>
    </row>
    <row r="14" spans="1:7" ht="24" customHeight="1">
      <c r="A14" s="5"/>
      <c r="B14" s="25" t="s">
        <v>56</v>
      </c>
      <c r="C14" s="57"/>
      <c r="D14" s="9"/>
      <c r="E14" s="9"/>
      <c r="F14" s="22">
        <f>(F18+F25+F32+F41)*10%</f>
        <v>83.576000000000008</v>
      </c>
      <c r="G14" s="5"/>
    </row>
    <row r="15" spans="1:7">
      <c r="A15" s="5"/>
      <c r="B15" s="5"/>
      <c r="C15" s="5"/>
      <c r="D15" s="5"/>
      <c r="E15" s="5"/>
      <c r="F15" s="5"/>
      <c r="G15" s="5"/>
    </row>
    <row r="16" spans="1:7">
      <c r="A16" s="48"/>
      <c r="B16" s="48" t="s">
        <v>109</v>
      </c>
      <c r="C16" s="48"/>
      <c r="D16" s="48"/>
      <c r="E16" s="48"/>
      <c r="F16" s="48"/>
      <c r="G16" s="5"/>
    </row>
    <row r="17" spans="1:7" ht="15" customHeight="1">
      <c r="A17" s="201" t="s">
        <v>140</v>
      </c>
      <c r="B17" s="109" t="s">
        <v>0</v>
      </c>
      <c r="C17" s="109" t="s">
        <v>4</v>
      </c>
      <c r="D17" s="109" t="s">
        <v>5</v>
      </c>
      <c r="E17" s="109" t="s">
        <v>40</v>
      </c>
      <c r="F17" s="109" t="s">
        <v>3</v>
      </c>
      <c r="G17" s="5"/>
    </row>
    <row r="18" spans="1:7">
      <c r="A18" s="201"/>
      <c r="B18" s="208" t="s">
        <v>3</v>
      </c>
      <c r="C18" s="208"/>
      <c r="D18" s="208"/>
      <c r="E18" s="208"/>
      <c r="F18" s="141">
        <f>F21</f>
        <v>474.88</v>
      </c>
      <c r="G18" s="5"/>
    </row>
    <row r="19" spans="1:7">
      <c r="A19" s="201"/>
      <c r="B19" s="105" t="s">
        <v>110</v>
      </c>
      <c r="C19" s="111">
        <v>1</v>
      </c>
      <c r="D19" s="142">
        <f>F7</f>
        <v>237.44</v>
      </c>
      <c r="E19" s="143">
        <f>D19*C19</f>
        <v>237.44</v>
      </c>
      <c r="F19" s="143">
        <f>E19</f>
        <v>237.44</v>
      </c>
      <c r="G19" s="5"/>
    </row>
    <row r="20" spans="1:7">
      <c r="A20" s="201"/>
      <c r="B20" s="105" t="s">
        <v>148</v>
      </c>
      <c r="C20" s="111">
        <v>1</v>
      </c>
      <c r="D20" s="142">
        <f>F7</f>
        <v>237.44</v>
      </c>
      <c r="E20" s="143">
        <f>D20*C20</f>
        <v>237.44</v>
      </c>
      <c r="F20" s="143">
        <f>E20</f>
        <v>237.44</v>
      </c>
      <c r="G20" s="5"/>
    </row>
    <row r="21" spans="1:7">
      <c r="A21" s="201"/>
      <c r="B21" s="105"/>
      <c r="C21" s="111"/>
      <c r="D21" s="142"/>
      <c r="E21" s="143"/>
      <c r="F21" s="143">
        <f>SUM(F19:F20)</f>
        <v>474.88</v>
      </c>
      <c r="G21" s="5"/>
    </row>
    <row r="22" spans="1:7">
      <c r="A22" s="144"/>
      <c r="B22" s="105"/>
      <c r="C22" s="111"/>
      <c r="D22" s="142"/>
      <c r="E22" s="143"/>
      <c r="F22" s="143"/>
      <c r="G22" s="5"/>
    </row>
    <row r="23" spans="1:7">
      <c r="A23" s="48"/>
      <c r="B23" s="48" t="s">
        <v>111</v>
      </c>
      <c r="C23" s="48"/>
      <c r="D23" s="48"/>
      <c r="E23" s="48"/>
      <c r="F23" s="48"/>
      <c r="G23" s="5"/>
    </row>
    <row r="24" spans="1:7" ht="15" customHeight="1">
      <c r="A24" s="201" t="s">
        <v>90</v>
      </c>
      <c r="B24" s="109" t="s">
        <v>0</v>
      </c>
      <c r="C24" s="109" t="s">
        <v>4</v>
      </c>
      <c r="D24" s="109" t="s">
        <v>5</v>
      </c>
      <c r="E24" s="109" t="s">
        <v>2</v>
      </c>
      <c r="F24" s="109" t="s">
        <v>3</v>
      </c>
      <c r="G24" s="5"/>
    </row>
    <row r="25" spans="1:7">
      <c r="A25" s="201"/>
      <c r="B25" s="208" t="s">
        <v>3</v>
      </c>
      <c r="C25" s="208"/>
      <c r="D25" s="208"/>
      <c r="E25" s="208"/>
      <c r="F25" s="141">
        <f>F28</f>
        <v>32.08</v>
      </c>
      <c r="G25" s="5"/>
    </row>
    <row r="26" spans="1:7">
      <c r="A26" s="201"/>
      <c r="B26" s="105" t="s">
        <v>86</v>
      </c>
      <c r="C26" s="93">
        <f>C19</f>
        <v>1</v>
      </c>
      <c r="D26" s="103">
        <f>F8</f>
        <v>26.88</v>
      </c>
      <c r="E26" s="102">
        <f>D26*C26</f>
        <v>26.88</v>
      </c>
      <c r="F26" s="102">
        <f>E26</f>
        <v>26.88</v>
      </c>
      <c r="G26" s="5"/>
    </row>
    <row r="27" spans="1:7">
      <c r="A27" s="201"/>
      <c r="B27" s="105" t="s">
        <v>148</v>
      </c>
      <c r="C27" s="93">
        <f>C20</f>
        <v>1</v>
      </c>
      <c r="D27" s="103">
        <f>F9</f>
        <v>5.2</v>
      </c>
      <c r="E27" s="102">
        <f>D27*C27</f>
        <v>5.2</v>
      </c>
      <c r="F27" s="102">
        <f>E27</f>
        <v>5.2</v>
      </c>
      <c r="G27" s="5"/>
    </row>
    <row r="28" spans="1:7">
      <c r="A28" s="201"/>
      <c r="B28" s="105"/>
      <c r="C28" s="111"/>
      <c r="D28" s="142"/>
      <c r="E28" s="143"/>
      <c r="F28" s="143">
        <f>SUM(F26:F27)</f>
        <v>32.08</v>
      </c>
      <c r="G28" s="5"/>
    </row>
    <row r="29" spans="1:7">
      <c r="A29" s="48"/>
      <c r="B29" s="91"/>
      <c r="C29" s="91"/>
      <c r="D29" s="48"/>
      <c r="E29" s="48"/>
      <c r="F29" s="48"/>
      <c r="G29" s="5"/>
    </row>
    <row r="30" spans="1:7">
      <c r="A30" s="48"/>
      <c r="B30" s="48" t="s">
        <v>114</v>
      </c>
      <c r="C30" s="48"/>
      <c r="D30" s="48"/>
      <c r="E30" s="48"/>
      <c r="F30" s="48"/>
      <c r="G30" s="5"/>
    </row>
    <row r="31" spans="1:7" ht="15" customHeight="1">
      <c r="A31" s="201" t="s">
        <v>139</v>
      </c>
      <c r="B31" s="109" t="s">
        <v>0</v>
      </c>
      <c r="C31" s="109" t="s">
        <v>4</v>
      </c>
      <c r="D31" s="109" t="s">
        <v>5</v>
      </c>
      <c r="E31" s="109" t="s">
        <v>2</v>
      </c>
      <c r="F31" s="109" t="s">
        <v>3</v>
      </c>
      <c r="G31" s="5"/>
    </row>
    <row r="32" spans="1:7">
      <c r="A32" s="201"/>
      <c r="B32" s="208" t="s">
        <v>3</v>
      </c>
      <c r="C32" s="208"/>
      <c r="D32" s="208"/>
      <c r="E32" s="208"/>
      <c r="F32" s="141">
        <f>F36</f>
        <v>60</v>
      </c>
      <c r="G32" s="5"/>
    </row>
    <row r="33" spans="1:7">
      <c r="A33" s="201"/>
      <c r="B33" s="105" t="s">
        <v>86</v>
      </c>
      <c r="C33" s="93">
        <f>C26</f>
        <v>1</v>
      </c>
      <c r="D33" s="103">
        <f>F10</f>
        <v>30</v>
      </c>
      <c r="E33" s="102">
        <f>D33*C33</f>
        <v>30</v>
      </c>
      <c r="F33" s="102">
        <f>E33</f>
        <v>30</v>
      </c>
      <c r="G33" s="5"/>
    </row>
    <row r="34" spans="1:7">
      <c r="A34" s="201"/>
      <c r="B34" s="105" t="s">
        <v>148</v>
      </c>
      <c r="C34" s="93">
        <f>C27</f>
        <v>1</v>
      </c>
      <c r="D34" s="103">
        <f>F10</f>
        <v>30</v>
      </c>
      <c r="E34" s="102">
        <f>D34*C34</f>
        <v>30</v>
      </c>
      <c r="F34" s="102">
        <f>E34</f>
        <v>30</v>
      </c>
      <c r="G34" s="5"/>
    </row>
    <row r="35" spans="1:7">
      <c r="A35" s="201"/>
      <c r="B35" s="105"/>
      <c r="C35" s="93"/>
      <c r="D35" s="103"/>
      <c r="E35" s="102"/>
      <c r="F35" s="102"/>
      <c r="G35" s="5"/>
    </row>
    <row r="36" spans="1:7">
      <c r="A36" s="201"/>
      <c r="B36" s="105"/>
      <c r="C36" s="111"/>
      <c r="D36" s="142"/>
      <c r="E36" s="143"/>
      <c r="F36" s="143">
        <f>SUM(F33:F35)</f>
        <v>60</v>
      </c>
      <c r="G36" s="5"/>
    </row>
    <row r="37" spans="1:7">
      <c r="A37" s="48"/>
      <c r="B37" s="92"/>
      <c r="C37" s="145"/>
      <c r="D37" s="86"/>
      <c r="E37" s="126"/>
      <c r="F37" s="146"/>
      <c r="G37" s="5"/>
    </row>
    <row r="38" spans="1:7">
      <c r="A38" s="48"/>
      <c r="B38" s="48" t="s">
        <v>170</v>
      </c>
      <c r="C38" s="145"/>
      <c r="D38" s="86"/>
      <c r="E38" s="126"/>
      <c r="F38" s="146"/>
      <c r="G38" s="5"/>
    </row>
    <row r="39" spans="1:7">
      <c r="A39" s="48" t="s">
        <v>179</v>
      </c>
      <c r="B39" s="48"/>
      <c r="C39" s="48"/>
      <c r="D39" s="48"/>
      <c r="E39" s="48"/>
      <c r="F39" s="48"/>
      <c r="G39" s="5"/>
    </row>
    <row r="40" spans="1:7">
      <c r="A40" s="201" t="s">
        <v>171</v>
      </c>
      <c r="B40" s="109" t="s">
        <v>0</v>
      </c>
      <c r="C40" s="109" t="s">
        <v>4</v>
      </c>
      <c r="D40" s="109" t="s">
        <v>5</v>
      </c>
      <c r="E40" s="109" t="s">
        <v>2</v>
      </c>
      <c r="F40" s="109" t="s">
        <v>3</v>
      </c>
      <c r="G40" s="5"/>
    </row>
    <row r="41" spans="1:7">
      <c r="A41" s="201"/>
      <c r="B41" s="208" t="s">
        <v>3</v>
      </c>
      <c r="C41" s="208"/>
      <c r="D41" s="208"/>
      <c r="E41" s="208"/>
      <c r="F41" s="141">
        <f>F44</f>
        <v>268.79999999999995</v>
      </c>
      <c r="G41" s="5"/>
    </row>
    <row r="42" spans="1:7">
      <c r="A42" s="201"/>
      <c r="B42" s="105" t="s">
        <v>86</v>
      </c>
      <c r="C42" s="93">
        <f>52*C19</f>
        <v>52</v>
      </c>
      <c r="D42" s="103">
        <v>4.5</v>
      </c>
      <c r="E42" s="102">
        <f>('A - EQUIPE'!F6*6%)*C19</f>
        <v>129.72</v>
      </c>
      <c r="F42" s="102">
        <f>(D42*C42)-E42</f>
        <v>104.28</v>
      </c>
      <c r="G42" s="5"/>
    </row>
    <row r="43" spans="1:7">
      <c r="A43" s="201"/>
      <c r="B43" s="105" t="s">
        <v>148</v>
      </c>
      <c r="C43" s="93">
        <f>52*C20</f>
        <v>52</v>
      </c>
      <c r="D43" s="103">
        <v>4.5</v>
      </c>
      <c r="E43" s="102">
        <f>('A - EQUIPE'!F7*6%)*C20</f>
        <v>69.48</v>
      </c>
      <c r="F43" s="102">
        <f>(D43*C43)-E43</f>
        <v>164.51999999999998</v>
      </c>
      <c r="G43" s="5"/>
    </row>
    <row r="44" spans="1:7">
      <c r="A44" s="201"/>
      <c r="B44" s="105"/>
      <c r="C44" s="111"/>
      <c r="D44" s="142"/>
      <c r="E44" s="143"/>
      <c r="F44" s="143">
        <f>SUM(F42:F43)</f>
        <v>268.79999999999995</v>
      </c>
      <c r="G44" s="5"/>
    </row>
    <row r="45" spans="1:7">
      <c r="A45" s="5"/>
      <c r="B45" s="5"/>
      <c r="C45" s="5"/>
      <c r="D45" s="5"/>
      <c r="E45" s="5"/>
      <c r="F45" s="5"/>
      <c r="G45" s="5"/>
    </row>
    <row r="46" spans="1:7">
      <c r="A46" s="25" t="str">
        <f>Cabeçalho!C23</f>
        <v>Gaspar (SC), 02 de março de 2021.</v>
      </c>
      <c r="B46" s="12"/>
      <c r="C46" s="15"/>
      <c r="D46" s="14"/>
      <c r="E46" s="16"/>
      <c r="F46" s="69"/>
      <c r="G46" s="5"/>
    </row>
    <row r="47" spans="1:7">
      <c r="A47" s="5"/>
      <c r="B47" s="5"/>
      <c r="C47" s="5"/>
      <c r="D47" s="5"/>
      <c r="E47" s="5"/>
      <c r="F47" s="5"/>
      <c r="G47" s="5"/>
    </row>
    <row r="48" spans="1:7">
      <c r="A48" s="5"/>
      <c r="B48" s="5"/>
      <c r="C48" s="5"/>
      <c r="D48" s="5"/>
      <c r="E48" s="5"/>
      <c r="F48" s="5"/>
      <c r="G48" s="5"/>
    </row>
    <row r="49" spans="1:7">
      <c r="A49" s="5"/>
      <c r="B49" s="5"/>
      <c r="C49" s="5"/>
      <c r="D49" s="5"/>
      <c r="E49" s="5"/>
      <c r="F49" s="5"/>
      <c r="G49" s="5"/>
    </row>
    <row r="50" spans="1:7">
      <c r="A50" s="5"/>
      <c r="B50" s="5"/>
      <c r="C50" s="5"/>
      <c r="D50" s="5"/>
      <c r="E50" s="5"/>
      <c r="F50" s="5"/>
      <c r="G50" s="5"/>
    </row>
    <row r="51" spans="1:7">
      <c r="A51" s="5"/>
      <c r="B51" s="176"/>
      <c r="C51" s="176"/>
      <c r="D51" s="176"/>
      <c r="E51" s="176"/>
      <c r="F51" s="176"/>
      <c r="G51" s="5"/>
    </row>
    <row r="52" spans="1:7">
      <c r="A52" s="5"/>
      <c r="B52" s="176"/>
      <c r="C52" s="176"/>
      <c r="D52" s="176"/>
      <c r="E52" s="176"/>
      <c r="F52" s="176"/>
      <c r="G52" s="5"/>
    </row>
    <row r="53" spans="1:7">
      <c r="A53" s="5"/>
      <c r="B53" s="176"/>
      <c r="C53" s="176"/>
      <c r="D53" s="176"/>
      <c r="E53" s="176"/>
      <c r="F53" s="176"/>
      <c r="G53" s="5"/>
    </row>
    <row r="54" spans="1:7">
      <c r="A54" s="5"/>
      <c r="B54" s="25"/>
      <c r="C54" s="5"/>
      <c r="D54" s="5"/>
      <c r="E54" s="5"/>
      <c r="F54" s="5"/>
      <c r="G54" s="5"/>
    </row>
    <row r="56" spans="1:7">
      <c r="B56" s="176"/>
      <c r="C56" s="176"/>
      <c r="D56" s="176"/>
      <c r="E56" s="176"/>
      <c r="F56" s="176"/>
    </row>
    <row r="57" spans="1:7">
      <c r="B57" s="176"/>
      <c r="C57" s="176"/>
      <c r="D57" s="176"/>
      <c r="E57" s="176"/>
      <c r="F57" s="176"/>
    </row>
    <row r="58" spans="1:7">
      <c r="B58" s="176"/>
      <c r="C58" s="176"/>
      <c r="D58" s="176"/>
      <c r="E58" s="176"/>
      <c r="F58" s="176"/>
    </row>
    <row r="59" spans="1:7">
      <c r="B59" s="176"/>
      <c r="C59" s="176"/>
      <c r="D59" s="176"/>
      <c r="E59" s="176"/>
      <c r="F59" s="176"/>
    </row>
  </sheetData>
  <mergeCells count="17">
    <mergeCell ref="A40:A44"/>
    <mergeCell ref="B1:G1"/>
    <mergeCell ref="B32:E32"/>
    <mergeCell ref="B25:E25"/>
    <mergeCell ref="B18:E18"/>
    <mergeCell ref="B4:G4"/>
    <mergeCell ref="A31:A36"/>
    <mergeCell ref="B41:E41"/>
    <mergeCell ref="A17:A21"/>
    <mergeCell ref="A24:A28"/>
    <mergeCell ref="B58:F58"/>
    <mergeCell ref="B59:F59"/>
    <mergeCell ref="B51:F51"/>
    <mergeCell ref="B52:F52"/>
    <mergeCell ref="B53:F53"/>
    <mergeCell ref="B56:F56"/>
    <mergeCell ref="B57:F57"/>
  </mergeCells>
  <pageMargins left="0.43307086614173229" right="0.23622047244094491" top="0.94488188976377963" bottom="0.35433070866141736" header="0.31496062992125984" footer="0.31496062992125984"/>
  <pageSetup paperSize="9" scale="95" orientation="portrait" r:id="rId1"/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G61"/>
  <sheetViews>
    <sheetView showGridLines="0" topLeftCell="A37" workbookViewId="0">
      <selection activeCell="A41" sqref="A41"/>
    </sheetView>
  </sheetViews>
  <sheetFormatPr defaultRowHeight="15"/>
  <cols>
    <col min="1" max="1" width="3.28515625" style="1" bestFit="1" customWidth="1"/>
    <col min="2" max="2" width="36.85546875" style="1" customWidth="1"/>
    <col min="3" max="6" width="12.7109375" style="17" customWidth="1"/>
    <col min="7" max="7" width="0" style="1" hidden="1" customWidth="1"/>
    <col min="8" max="8" width="0.5703125" style="1" customWidth="1"/>
    <col min="9" max="16384" width="9.140625" style="1"/>
  </cols>
  <sheetData>
    <row r="1" spans="1:7" ht="50.25" customHeight="1">
      <c r="A1" s="5"/>
      <c r="B1" s="177" t="s">
        <v>150</v>
      </c>
      <c r="C1" s="177"/>
      <c r="D1" s="177"/>
      <c r="E1" s="177"/>
      <c r="F1" s="177"/>
      <c r="G1" s="177"/>
    </row>
    <row r="2" spans="1:7">
      <c r="A2" s="5"/>
      <c r="B2" s="11"/>
      <c r="C2" s="21"/>
      <c r="D2" s="21"/>
      <c r="E2" s="21"/>
      <c r="F2" s="21"/>
      <c r="G2" s="5"/>
    </row>
    <row r="3" spans="1:7">
      <c r="A3" s="5"/>
      <c r="B3" s="11"/>
      <c r="C3" s="21"/>
      <c r="D3" s="21"/>
      <c r="E3" s="21"/>
      <c r="F3" s="21"/>
      <c r="G3" s="5"/>
    </row>
    <row r="4" spans="1:7" ht="26.25" customHeight="1">
      <c r="A4" s="5"/>
      <c r="B4" s="176" t="s">
        <v>85</v>
      </c>
      <c r="C4" s="176"/>
      <c r="D4" s="176"/>
      <c r="E4" s="176"/>
      <c r="F4" s="176"/>
      <c r="G4" s="176"/>
    </row>
    <row r="5" spans="1:7" ht="12.75" customHeight="1">
      <c r="A5" s="5"/>
      <c r="B5" s="56"/>
      <c r="C5" s="56"/>
      <c r="D5" s="56"/>
      <c r="E5" s="56"/>
      <c r="F5" s="56"/>
      <c r="G5" s="56"/>
    </row>
    <row r="6" spans="1:7" ht="12.75" customHeight="1">
      <c r="A6" s="5"/>
      <c r="B6" s="26"/>
      <c r="C6" s="12" t="s">
        <v>91</v>
      </c>
      <c r="D6" s="19"/>
      <c r="E6" s="19"/>
      <c r="F6" s="70">
        <v>27.6</v>
      </c>
      <c r="G6" s="5"/>
    </row>
    <row r="7" spans="1:7" ht="12.75" customHeight="1">
      <c r="A7" s="5"/>
      <c r="B7" s="26"/>
      <c r="C7" s="67" t="s">
        <v>92</v>
      </c>
      <c r="D7" s="19"/>
      <c r="E7" s="19"/>
      <c r="F7" s="70">
        <v>44.45</v>
      </c>
      <c r="G7" s="5"/>
    </row>
    <row r="8" spans="1:7" ht="12.75" customHeight="1">
      <c r="A8" s="5"/>
      <c r="B8" s="26"/>
      <c r="C8" s="12" t="s">
        <v>101</v>
      </c>
      <c r="D8" s="19"/>
      <c r="E8" s="19"/>
      <c r="F8" s="70">
        <v>47.95</v>
      </c>
      <c r="G8" s="5"/>
    </row>
    <row r="9" spans="1:7" ht="12.75" customHeight="1">
      <c r="A9" s="5"/>
      <c r="B9" s="26"/>
      <c r="C9" s="12" t="s">
        <v>102</v>
      </c>
      <c r="D9" s="19"/>
      <c r="E9" s="19"/>
      <c r="F9" s="70">
        <v>19.2</v>
      </c>
      <c r="G9" s="5"/>
    </row>
    <row r="10" spans="1:7" ht="12.75" customHeight="1">
      <c r="A10" s="5"/>
      <c r="B10" s="18" t="s">
        <v>55</v>
      </c>
      <c r="C10" s="12" t="s">
        <v>93</v>
      </c>
      <c r="D10" s="19"/>
      <c r="E10" s="19"/>
      <c r="F10" s="70">
        <v>9.3000000000000007</v>
      </c>
      <c r="G10" s="5"/>
    </row>
    <row r="11" spans="1:7" ht="12.75" customHeight="1">
      <c r="A11" s="5"/>
      <c r="B11" s="26"/>
      <c r="C11" s="12" t="s">
        <v>54</v>
      </c>
      <c r="D11" s="19"/>
      <c r="E11" s="19"/>
      <c r="F11" s="70">
        <v>11.9</v>
      </c>
      <c r="G11" s="5"/>
    </row>
    <row r="12" spans="1:7">
      <c r="A12" s="5"/>
      <c r="B12" s="26"/>
      <c r="C12" s="12" t="s">
        <v>94</v>
      </c>
      <c r="D12" s="19"/>
      <c r="E12" s="19"/>
      <c r="F12" s="70">
        <v>14.8</v>
      </c>
      <c r="G12" s="5"/>
    </row>
    <row r="13" spans="1:7">
      <c r="A13" s="5"/>
      <c r="B13" s="26"/>
      <c r="C13" s="12" t="s">
        <v>95</v>
      </c>
      <c r="D13" s="19"/>
      <c r="E13" s="19"/>
      <c r="F13" s="70">
        <v>8.35</v>
      </c>
      <c r="G13" s="5"/>
    </row>
    <row r="14" spans="1:7">
      <c r="A14" s="5"/>
      <c r="B14" s="26"/>
      <c r="C14" s="71"/>
      <c r="D14" s="19"/>
      <c r="E14" s="19"/>
      <c r="F14" s="19"/>
      <c r="G14" s="5"/>
    </row>
    <row r="15" spans="1:7" ht="24" customHeight="1">
      <c r="A15" s="48"/>
      <c r="B15" s="83" t="s">
        <v>57</v>
      </c>
      <c r="C15" s="84"/>
      <c r="D15" s="84"/>
      <c r="E15" s="84"/>
      <c r="F15" s="85">
        <f>F20+F28</f>
        <v>15.019200000000001</v>
      </c>
      <c r="G15" s="5"/>
    </row>
    <row r="16" spans="1:7" s="5" customFormat="1" ht="16.5" customHeight="1">
      <c r="A16" s="48"/>
      <c r="B16" s="87"/>
      <c r="C16" s="130"/>
      <c r="D16" s="130"/>
      <c r="E16" s="130"/>
      <c r="F16" s="131"/>
    </row>
    <row r="17" spans="1:7" s="5" customFormat="1" ht="16.5" customHeight="1">
      <c r="A17" s="48"/>
      <c r="B17" s="87"/>
      <c r="C17" s="130"/>
      <c r="D17" s="130"/>
      <c r="E17" s="130"/>
      <c r="F17" s="131"/>
    </row>
    <row r="18" spans="1:7">
      <c r="A18" s="48"/>
      <c r="B18" s="91" t="s">
        <v>73</v>
      </c>
      <c r="C18" s="132"/>
      <c r="D18" s="130"/>
      <c r="E18" s="130"/>
      <c r="F18" s="130"/>
      <c r="G18" s="5"/>
    </row>
    <row r="19" spans="1:7" ht="30" customHeight="1">
      <c r="A19" s="201" t="s">
        <v>44</v>
      </c>
      <c r="B19" s="109" t="s">
        <v>0</v>
      </c>
      <c r="C19" s="110" t="s">
        <v>4</v>
      </c>
      <c r="D19" s="110" t="s">
        <v>74</v>
      </c>
      <c r="E19" s="110" t="s">
        <v>58</v>
      </c>
      <c r="F19" s="110" t="s">
        <v>59</v>
      </c>
      <c r="G19" s="5"/>
    </row>
    <row r="20" spans="1:7">
      <c r="A20" s="201"/>
      <c r="B20" s="92" t="s">
        <v>53</v>
      </c>
      <c r="C20" s="134">
        <f>'A - EQUIPE'!C24+'A - EQUIPE'!C38</f>
        <v>2</v>
      </c>
      <c r="D20" s="135"/>
      <c r="E20" s="85">
        <f>F24</f>
        <v>39.6</v>
      </c>
      <c r="F20" s="136">
        <f>E20*C20*10%</f>
        <v>7.9200000000000008</v>
      </c>
      <c r="G20" s="5"/>
    </row>
    <row r="21" spans="1:7">
      <c r="A21" s="201"/>
      <c r="B21" s="91" t="s">
        <v>96</v>
      </c>
      <c r="C21" s="137">
        <v>1</v>
      </c>
      <c r="D21" s="138">
        <v>0.33</v>
      </c>
      <c r="E21" s="138">
        <f>F6</f>
        <v>27.6</v>
      </c>
      <c r="F21" s="139">
        <f>E21*D21*C21</f>
        <v>9.1080000000000005</v>
      </c>
      <c r="G21" s="5"/>
    </row>
    <row r="22" spans="1:7">
      <c r="A22" s="201"/>
      <c r="B22" s="91" t="s">
        <v>97</v>
      </c>
      <c r="C22" s="137">
        <v>1</v>
      </c>
      <c r="D22" s="138">
        <v>0.33</v>
      </c>
      <c r="E22" s="138">
        <f>F7</f>
        <v>44.45</v>
      </c>
      <c r="F22" s="139">
        <f>E22*D22*C22</f>
        <v>14.668500000000002</v>
      </c>
      <c r="G22" s="5"/>
    </row>
    <row r="23" spans="1:7">
      <c r="A23" s="201"/>
      <c r="B23" s="91" t="s">
        <v>8</v>
      </c>
      <c r="C23" s="137">
        <v>1</v>
      </c>
      <c r="D23" s="138">
        <v>0.33</v>
      </c>
      <c r="E23" s="138">
        <f>F8</f>
        <v>47.95</v>
      </c>
      <c r="F23" s="139">
        <f>E23*D23*C23</f>
        <v>15.823500000000001</v>
      </c>
      <c r="G23" s="5"/>
    </row>
    <row r="24" spans="1:7">
      <c r="A24" s="201"/>
      <c r="B24" s="91"/>
      <c r="C24" s="137"/>
      <c r="D24" s="138"/>
      <c r="E24" s="138"/>
      <c r="F24" s="139">
        <f>SUM(F21:F23)</f>
        <v>39.6</v>
      </c>
      <c r="G24" s="5"/>
    </row>
    <row r="25" spans="1:7" s="5" customFormat="1">
      <c r="A25" s="48"/>
      <c r="B25" s="92"/>
      <c r="C25" s="120"/>
      <c r="D25" s="120"/>
      <c r="E25" s="120"/>
      <c r="F25" s="140"/>
    </row>
    <row r="26" spans="1:7">
      <c r="A26" s="48"/>
      <c r="B26" s="91" t="s">
        <v>144</v>
      </c>
      <c r="C26" s="132"/>
      <c r="D26" s="130"/>
      <c r="E26" s="130"/>
      <c r="F26" s="130"/>
      <c r="G26" s="5"/>
    </row>
    <row r="27" spans="1:7" ht="30">
      <c r="A27" s="201" t="s">
        <v>151</v>
      </c>
      <c r="B27" s="109" t="s">
        <v>0</v>
      </c>
      <c r="C27" s="110" t="s">
        <v>4</v>
      </c>
      <c r="D27" s="110" t="s">
        <v>74</v>
      </c>
      <c r="E27" s="110" t="s">
        <v>58</v>
      </c>
      <c r="F27" s="110" t="s">
        <v>59</v>
      </c>
      <c r="G27" s="5"/>
    </row>
    <row r="28" spans="1:7">
      <c r="A28" s="201"/>
      <c r="B28" s="92" t="s">
        <v>53</v>
      </c>
      <c r="C28" s="110">
        <f>'B - BENEFÍCIOS'!C20</f>
        <v>1</v>
      </c>
      <c r="D28" s="135"/>
      <c r="E28" s="85">
        <f>F37</f>
        <v>70.992000000000004</v>
      </c>
      <c r="F28" s="136">
        <f>E28*C28*10%</f>
        <v>7.0992000000000006</v>
      </c>
      <c r="G28" s="5"/>
    </row>
    <row r="29" spans="1:7">
      <c r="A29" s="201"/>
      <c r="B29" s="91" t="s">
        <v>96</v>
      </c>
      <c r="C29" s="137">
        <v>1</v>
      </c>
      <c r="D29" s="138">
        <v>0.33</v>
      </c>
      <c r="E29" s="138">
        <f>F6</f>
        <v>27.6</v>
      </c>
      <c r="F29" s="139">
        <f>E29*D29*C29</f>
        <v>9.1080000000000005</v>
      </c>
      <c r="G29" s="5"/>
    </row>
    <row r="30" spans="1:7">
      <c r="A30" s="201"/>
      <c r="B30" s="91" t="s">
        <v>97</v>
      </c>
      <c r="C30" s="137">
        <v>1</v>
      </c>
      <c r="D30" s="138">
        <v>0.33</v>
      </c>
      <c r="E30" s="138">
        <f>F7</f>
        <v>44.45</v>
      </c>
      <c r="F30" s="139">
        <f>E30*D30*C30</f>
        <v>14.668500000000002</v>
      </c>
      <c r="G30" s="5"/>
    </row>
    <row r="31" spans="1:7">
      <c r="A31" s="201"/>
      <c r="B31" s="91" t="s">
        <v>100</v>
      </c>
      <c r="C31" s="137">
        <v>1</v>
      </c>
      <c r="D31" s="138">
        <v>0.33</v>
      </c>
      <c r="E31" s="138">
        <f>F9</f>
        <v>19.2</v>
      </c>
      <c r="F31" s="139">
        <f t="shared" ref="F31:F36" si="0">E31*D31*C31</f>
        <v>6.3360000000000003</v>
      </c>
      <c r="G31" s="5"/>
    </row>
    <row r="32" spans="1:7">
      <c r="A32" s="201"/>
      <c r="B32" s="91" t="s">
        <v>8</v>
      </c>
      <c r="C32" s="137">
        <v>1</v>
      </c>
      <c r="D32" s="138">
        <v>0.33</v>
      </c>
      <c r="E32" s="138">
        <f>F8</f>
        <v>47.95</v>
      </c>
      <c r="F32" s="139">
        <f t="shared" si="0"/>
        <v>15.823500000000001</v>
      </c>
      <c r="G32" s="5"/>
    </row>
    <row r="33" spans="1:7">
      <c r="A33" s="201"/>
      <c r="B33" s="91" t="s">
        <v>9</v>
      </c>
      <c r="C33" s="137">
        <v>1</v>
      </c>
      <c r="D33" s="138">
        <v>0.17</v>
      </c>
      <c r="E33" s="138">
        <f>F10</f>
        <v>9.3000000000000007</v>
      </c>
      <c r="F33" s="139">
        <f t="shared" si="0"/>
        <v>1.5810000000000002</v>
      </c>
      <c r="G33" s="5"/>
    </row>
    <row r="34" spans="1:7">
      <c r="A34" s="201"/>
      <c r="B34" s="91" t="s">
        <v>10</v>
      </c>
      <c r="C34" s="137">
        <v>1</v>
      </c>
      <c r="D34" s="138">
        <v>1</v>
      </c>
      <c r="E34" s="138">
        <f>F11</f>
        <v>11.9</v>
      </c>
      <c r="F34" s="139">
        <f t="shared" si="0"/>
        <v>11.9</v>
      </c>
      <c r="G34" s="5"/>
    </row>
    <row r="35" spans="1:7">
      <c r="A35" s="201"/>
      <c r="B35" s="91" t="s">
        <v>98</v>
      </c>
      <c r="C35" s="137">
        <v>1</v>
      </c>
      <c r="D35" s="138">
        <v>0.5</v>
      </c>
      <c r="E35" s="138">
        <f>F12</f>
        <v>14.8</v>
      </c>
      <c r="F35" s="139">
        <f t="shared" si="0"/>
        <v>7.4</v>
      </c>
      <c r="G35" s="5"/>
    </row>
    <row r="36" spans="1:7">
      <c r="A36" s="201"/>
      <c r="B36" s="91" t="s">
        <v>99</v>
      </c>
      <c r="C36" s="137">
        <v>1</v>
      </c>
      <c r="D36" s="138">
        <v>0.5</v>
      </c>
      <c r="E36" s="138">
        <f>F13</f>
        <v>8.35</v>
      </c>
      <c r="F36" s="139">
        <f t="shared" si="0"/>
        <v>4.1749999999999998</v>
      </c>
      <c r="G36" s="5"/>
    </row>
    <row r="37" spans="1:7">
      <c r="A37" s="201"/>
      <c r="B37" s="91"/>
      <c r="C37" s="137"/>
      <c r="D37" s="138"/>
      <c r="E37" s="138"/>
      <c r="F37" s="139">
        <f>SUM(F29:F36)</f>
        <v>70.992000000000004</v>
      </c>
      <c r="G37" s="5"/>
    </row>
    <row r="38" spans="1:7">
      <c r="A38" s="5"/>
      <c r="B38" s="5"/>
      <c r="C38" s="19"/>
      <c r="D38" s="19"/>
      <c r="E38" s="19"/>
      <c r="F38" s="72"/>
      <c r="G38" s="5"/>
    </row>
    <row r="39" spans="1:7">
      <c r="A39" s="5"/>
      <c r="B39" s="8"/>
      <c r="C39" s="19"/>
      <c r="D39" s="19"/>
      <c r="E39" s="19"/>
      <c r="F39" s="20"/>
      <c r="G39" s="5"/>
    </row>
    <row r="40" spans="1:7">
      <c r="A40" s="25" t="str">
        <f>Cabeçalho!C23</f>
        <v>Gaspar (SC), 02 de março de 2021.</v>
      </c>
      <c r="B40" s="12"/>
      <c r="C40" s="15"/>
      <c r="D40" s="14"/>
      <c r="E40" s="16"/>
      <c r="F40" s="69"/>
      <c r="G40" s="5"/>
    </row>
    <row r="41" spans="1:7">
      <c r="A41" s="5"/>
      <c r="B41" s="5"/>
      <c r="C41" s="5"/>
      <c r="D41" s="5"/>
      <c r="E41" s="5"/>
      <c r="F41" s="5"/>
      <c r="G41" s="5"/>
    </row>
    <row r="42" spans="1:7">
      <c r="A42" s="5"/>
      <c r="B42" s="5"/>
      <c r="C42" s="5"/>
      <c r="D42" s="5"/>
      <c r="E42" s="5"/>
      <c r="F42" s="5"/>
      <c r="G42" s="5"/>
    </row>
    <row r="43" spans="1:7">
      <c r="A43" s="5"/>
      <c r="B43" s="5"/>
      <c r="C43" s="5"/>
      <c r="D43" s="5"/>
      <c r="E43" s="5"/>
      <c r="F43" s="5"/>
      <c r="G43" s="5"/>
    </row>
    <row r="44" spans="1:7">
      <c r="A44" s="5"/>
      <c r="B44" s="5"/>
      <c r="C44" s="5"/>
      <c r="D44" s="5"/>
      <c r="E44" s="5"/>
      <c r="F44" s="5"/>
      <c r="G44" s="5"/>
    </row>
    <row r="45" spans="1:7">
      <c r="A45" s="5"/>
      <c r="B45" s="176"/>
      <c r="C45" s="176"/>
      <c r="D45" s="176"/>
      <c r="E45" s="176"/>
      <c r="F45" s="176"/>
      <c r="G45" s="5"/>
    </row>
    <row r="46" spans="1:7">
      <c r="A46" s="5"/>
      <c r="B46" s="176"/>
      <c r="C46" s="176"/>
      <c r="D46" s="176"/>
      <c r="E46" s="176"/>
      <c r="F46" s="176"/>
      <c r="G46" s="5"/>
    </row>
    <row r="47" spans="1:7">
      <c r="B47" s="176"/>
      <c r="C47" s="176"/>
      <c r="D47" s="176"/>
      <c r="E47" s="176"/>
      <c r="F47" s="176"/>
    </row>
    <row r="48" spans="1:7">
      <c r="B48" s="25"/>
      <c r="C48" s="1"/>
      <c r="D48" s="1"/>
      <c r="E48" s="1"/>
      <c r="F48" s="1"/>
    </row>
    <row r="49" spans="2:6">
      <c r="C49" s="1"/>
      <c r="D49" s="1"/>
      <c r="E49" s="1"/>
      <c r="F49" s="1"/>
    </row>
    <row r="50" spans="2:6">
      <c r="B50" s="176"/>
      <c r="C50" s="176"/>
      <c r="D50" s="176"/>
      <c r="E50" s="176"/>
      <c r="F50" s="176"/>
    </row>
    <row r="51" spans="2:6">
      <c r="B51" s="176"/>
      <c r="C51" s="176"/>
      <c r="D51" s="176"/>
      <c r="E51" s="176"/>
      <c r="F51" s="176"/>
    </row>
    <row r="52" spans="2:6">
      <c r="B52" s="176"/>
      <c r="C52" s="176"/>
      <c r="D52" s="176"/>
      <c r="E52" s="176"/>
      <c r="F52" s="176"/>
    </row>
    <row r="53" spans="2:6">
      <c r="B53" s="176"/>
      <c r="C53" s="176"/>
      <c r="D53" s="176"/>
      <c r="E53" s="176"/>
      <c r="F53" s="176"/>
    </row>
    <row r="54" spans="2:6">
      <c r="C54" s="1"/>
      <c r="D54" s="1"/>
      <c r="E54" s="1"/>
      <c r="F54" s="1"/>
    </row>
    <row r="55" spans="2:6">
      <c r="C55" s="1"/>
      <c r="D55" s="1"/>
      <c r="E55" s="1"/>
      <c r="F55" s="1"/>
    </row>
    <row r="56" spans="2:6">
      <c r="C56" s="1"/>
      <c r="D56" s="1"/>
      <c r="E56" s="1"/>
      <c r="F56" s="1"/>
    </row>
    <row r="57" spans="2:6">
      <c r="C57" s="1"/>
      <c r="D57" s="1"/>
      <c r="E57" s="1"/>
      <c r="F57" s="1"/>
    </row>
    <row r="58" spans="2:6">
      <c r="C58" s="1"/>
      <c r="D58" s="1"/>
      <c r="E58" s="1"/>
      <c r="F58" s="1"/>
    </row>
    <row r="59" spans="2:6">
      <c r="C59" s="1"/>
      <c r="D59" s="1"/>
      <c r="E59" s="1"/>
      <c r="F59" s="1"/>
    </row>
    <row r="60" spans="2:6">
      <c r="C60" s="1"/>
      <c r="D60" s="1"/>
      <c r="E60" s="1"/>
      <c r="F60" s="1"/>
    </row>
    <row r="61" spans="2:6">
      <c r="C61" s="1"/>
      <c r="D61" s="1"/>
      <c r="E61" s="1"/>
      <c r="F61" s="1"/>
    </row>
  </sheetData>
  <mergeCells count="11">
    <mergeCell ref="B52:F52"/>
    <mergeCell ref="B1:G1"/>
    <mergeCell ref="B4:G4"/>
    <mergeCell ref="B46:F46"/>
    <mergeCell ref="B47:F47"/>
    <mergeCell ref="B53:F53"/>
    <mergeCell ref="A27:A37"/>
    <mergeCell ref="A19:A24"/>
    <mergeCell ref="B45:F45"/>
    <mergeCell ref="B50:F50"/>
    <mergeCell ref="B51:F51"/>
  </mergeCells>
  <pageMargins left="0.51181102362204722" right="0.51181102362204722" top="1.1811023622047245" bottom="0.78740157480314965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82"/>
  <sheetViews>
    <sheetView showGridLines="0" topLeftCell="A77" workbookViewId="0">
      <selection activeCell="F26" sqref="F26"/>
    </sheetView>
  </sheetViews>
  <sheetFormatPr defaultRowHeight="15"/>
  <cols>
    <col min="1" max="1" width="3.7109375" style="1" bestFit="1" customWidth="1"/>
    <col min="2" max="2" width="36.7109375" style="1" customWidth="1"/>
    <col min="3" max="3" width="11.85546875" style="1" bestFit="1" customWidth="1"/>
    <col min="4" max="4" width="11.7109375" style="1" customWidth="1"/>
    <col min="5" max="5" width="13.140625" style="1" bestFit="1" customWidth="1"/>
    <col min="6" max="6" width="15.42578125" style="1" customWidth="1"/>
    <col min="7" max="7" width="15.7109375" style="1" customWidth="1"/>
    <col min="8" max="8" width="9.140625" style="1" hidden="1" customWidth="1"/>
    <col min="9" max="16384" width="9.140625" style="1"/>
  </cols>
  <sheetData>
    <row r="1" spans="1:7" ht="53.25" customHeight="1">
      <c r="A1" s="5"/>
      <c r="B1" s="177" t="s">
        <v>150</v>
      </c>
      <c r="C1" s="177"/>
      <c r="D1" s="177"/>
      <c r="E1" s="177"/>
      <c r="F1" s="177"/>
      <c r="G1" s="177"/>
    </row>
    <row r="2" spans="1:7">
      <c r="A2" s="5"/>
      <c r="B2" s="11"/>
      <c r="C2" s="11"/>
      <c r="D2" s="11"/>
      <c r="E2" s="11"/>
      <c r="F2" s="11"/>
      <c r="G2" s="11"/>
    </row>
    <row r="3" spans="1:7">
      <c r="A3" s="5"/>
      <c r="B3" s="176" t="s">
        <v>85</v>
      </c>
      <c r="C3" s="176"/>
      <c r="D3" s="176"/>
      <c r="E3" s="176"/>
      <c r="F3" s="176"/>
      <c r="G3" s="176"/>
    </row>
    <row r="4" spans="1:7">
      <c r="A4" s="5"/>
      <c r="B4" s="11"/>
      <c r="C4" s="11"/>
      <c r="D4" s="11"/>
      <c r="E4" s="11"/>
      <c r="F4" s="11"/>
      <c r="G4" s="11"/>
    </row>
    <row r="5" spans="1:7">
      <c r="A5" s="5"/>
      <c r="B5" s="11"/>
      <c r="C5" s="5"/>
      <c r="D5" s="12" t="s">
        <v>199</v>
      </c>
      <c r="E5" s="73"/>
      <c r="F5" s="73"/>
      <c r="G5" s="69">
        <v>110000</v>
      </c>
    </row>
    <row r="6" spans="1:7">
      <c r="A6" s="5"/>
      <c r="B6" s="11"/>
      <c r="C6" s="5"/>
      <c r="D6" s="67" t="s">
        <v>198</v>
      </c>
      <c r="E6" s="73"/>
      <c r="F6" s="73"/>
      <c r="G6" s="69">
        <v>569300</v>
      </c>
    </row>
    <row r="7" spans="1:7" hidden="1">
      <c r="A7" s="5"/>
      <c r="B7" s="11"/>
      <c r="C7" s="5"/>
      <c r="D7" s="67"/>
      <c r="E7" s="73"/>
      <c r="F7" s="73"/>
      <c r="G7" s="69"/>
    </row>
    <row r="8" spans="1:7">
      <c r="A8" s="5"/>
      <c r="B8" s="11"/>
      <c r="C8" s="5"/>
      <c r="D8" s="67" t="s">
        <v>205</v>
      </c>
      <c r="E8" s="73"/>
      <c r="F8" s="73"/>
      <c r="G8" s="174">
        <v>2156.9499999999998</v>
      </c>
    </row>
    <row r="9" spans="1:7">
      <c r="A9" s="5"/>
      <c r="B9" s="11"/>
      <c r="C9" s="5"/>
      <c r="D9" s="67" t="s">
        <v>80</v>
      </c>
      <c r="E9" s="73"/>
      <c r="F9" s="73"/>
      <c r="G9" s="69">
        <v>16.71</v>
      </c>
    </row>
    <row r="10" spans="1:7">
      <c r="A10" s="5"/>
      <c r="B10" s="11"/>
      <c r="C10" s="5"/>
      <c r="D10" s="67" t="s">
        <v>81</v>
      </c>
      <c r="E10" s="73"/>
      <c r="F10" s="73"/>
      <c r="G10" s="69">
        <v>119.62</v>
      </c>
    </row>
    <row r="11" spans="1:7">
      <c r="A11" s="5"/>
      <c r="B11" s="11"/>
      <c r="C11" s="5"/>
      <c r="D11" s="67" t="s">
        <v>82</v>
      </c>
      <c r="E11" s="73"/>
      <c r="F11" s="73"/>
      <c r="G11" s="69">
        <v>0</v>
      </c>
    </row>
    <row r="12" spans="1:7">
      <c r="A12" s="5"/>
      <c r="B12" s="11"/>
      <c r="C12" s="5"/>
      <c r="D12" s="67" t="s">
        <v>200</v>
      </c>
      <c r="E12" s="73"/>
      <c r="F12" s="73"/>
      <c r="G12" s="69">
        <v>4950</v>
      </c>
    </row>
    <row r="13" spans="1:7">
      <c r="A13" s="5"/>
      <c r="B13" s="8" t="s">
        <v>60</v>
      </c>
      <c r="C13" s="5"/>
      <c r="D13" s="74" t="s">
        <v>78</v>
      </c>
      <c r="E13" s="75"/>
      <c r="F13" s="75"/>
      <c r="G13" s="76">
        <v>3.625</v>
      </c>
    </row>
    <row r="14" spans="1:7">
      <c r="A14" s="5"/>
      <c r="B14" s="8"/>
      <c r="C14" s="5"/>
      <c r="D14" s="74" t="s">
        <v>69</v>
      </c>
      <c r="E14" s="75"/>
      <c r="F14" s="75"/>
      <c r="G14" s="76">
        <v>10.68</v>
      </c>
    </row>
    <row r="15" spans="1:7">
      <c r="A15" s="5"/>
      <c r="B15" s="11"/>
      <c r="C15" s="5"/>
      <c r="D15" s="74" t="s">
        <v>70</v>
      </c>
      <c r="E15" s="75"/>
      <c r="F15" s="75"/>
      <c r="G15" s="76">
        <v>12.16</v>
      </c>
    </row>
    <row r="16" spans="1:7">
      <c r="A16" s="5"/>
      <c r="B16" s="11"/>
      <c r="C16" s="5"/>
      <c r="D16" s="74" t="s">
        <v>71</v>
      </c>
      <c r="E16" s="75"/>
      <c r="F16" s="75"/>
      <c r="G16" s="76">
        <v>13.54</v>
      </c>
    </row>
    <row r="17" spans="1:7">
      <c r="A17" s="5"/>
      <c r="B17" s="11"/>
      <c r="C17" s="5"/>
      <c r="D17" s="74" t="s">
        <v>83</v>
      </c>
      <c r="E17" s="75"/>
      <c r="F17" s="75"/>
      <c r="G17" s="76">
        <v>10.68</v>
      </c>
    </row>
    <row r="18" spans="1:7">
      <c r="A18" s="5"/>
      <c r="B18" s="11"/>
      <c r="C18" s="5"/>
      <c r="D18" s="12" t="s">
        <v>159</v>
      </c>
      <c r="E18" s="73"/>
      <c r="F18" s="73"/>
      <c r="G18" s="69">
        <v>718.15</v>
      </c>
    </row>
    <row r="19" spans="1:7">
      <c r="A19" s="5"/>
      <c r="B19" s="11"/>
      <c r="C19" s="5"/>
      <c r="D19" s="12" t="s">
        <v>103</v>
      </c>
      <c r="E19" s="73"/>
      <c r="F19" s="73"/>
      <c r="G19" s="69">
        <v>469.96</v>
      </c>
    </row>
    <row r="20" spans="1:7">
      <c r="A20" s="5"/>
      <c r="B20" s="11"/>
      <c r="C20" s="11"/>
      <c r="D20" s="12" t="s">
        <v>157</v>
      </c>
      <c r="E20" s="11"/>
      <c r="F20" s="11"/>
      <c r="G20" s="82">
        <v>300</v>
      </c>
    </row>
    <row r="21" spans="1:7">
      <c r="A21" s="5"/>
      <c r="B21" s="11"/>
      <c r="C21" s="11"/>
      <c r="D21" s="12" t="s">
        <v>158</v>
      </c>
      <c r="E21" s="11"/>
      <c r="F21" s="11"/>
      <c r="G21" s="82">
        <v>100</v>
      </c>
    </row>
    <row r="22" spans="1:7">
      <c r="A22" s="5"/>
      <c r="B22" s="11"/>
      <c r="C22" s="11"/>
      <c r="D22" s="12"/>
      <c r="E22" s="11"/>
      <c r="F22" s="11"/>
      <c r="G22" s="77"/>
    </row>
    <row r="23" spans="1:7">
      <c r="A23" s="209" t="s">
        <v>154</v>
      </c>
      <c r="B23" s="210"/>
      <c r="C23" s="211"/>
      <c r="D23" s="220">
        <v>1</v>
      </c>
      <c r="E23" s="221"/>
      <c r="F23" s="11"/>
      <c r="G23" s="77"/>
    </row>
    <row r="24" spans="1:7">
      <c r="A24" s="5"/>
      <c r="B24" s="11"/>
      <c r="C24" s="11"/>
      <c r="D24" s="12"/>
      <c r="E24" s="11"/>
      <c r="F24" s="11"/>
      <c r="G24" s="77"/>
    </row>
    <row r="25" spans="1:7" hidden="1">
      <c r="A25" s="209" t="s">
        <v>155</v>
      </c>
      <c r="B25" s="210"/>
      <c r="C25" s="211"/>
      <c r="D25" s="220">
        <v>0</v>
      </c>
      <c r="E25" s="221"/>
      <c r="F25" s="11"/>
      <c r="G25" s="77"/>
    </row>
    <row r="26" spans="1:7">
      <c r="A26" s="5"/>
      <c r="B26" s="11"/>
      <c r="C26" s="11"/>
      <c r="D26" s="12"/>
      <c r="E26" s="11"/>
      <c r="F26" s="11"/>
      <c r="G26" s="5"/>
    </row>
    <row r="27" spans="1:7">
      <c r="A27" s="212" t="s">
        <v>180</v>
      </c>
      <c r="B27" s="213"/>
      <c r="C27" s="214"/>
      <c r="D27" s="215">
        <f>165*2</f>
        <v>330</v>
      </c>
      <c r="E27" s="216"/>
      <c r="F27" s="5"/>
      <c r="G27" s="5"/>
    </row>
    <row r="28" spans="1:7" ht="22.5" customHeight="1">
      <c r="A28" s="225" t="s">
        <v>172</v>
      </c>
      <c r="B28" s="225"/>
      <c r="C28" s="225"/>
      <c r="D28" s="78">
        <v>0</v>
      </c>
      <c r="E28" s="173">
        <v>1000</v>
      </c>
      <c r="F28" s="5"/>
      <c r="G28" s="5"/>
    </row>
    <row r="29" spans="1:7" ht="27" customHeight="1">
      <c r="A29" s="225" t="s">
        <v>173</v>
      </c>
      <c r="B29" s="225"/>
      <c r="C29" s="225"/>
      <c r="D29" s="79">
        <v>0</v>
      </c>
      <c r="E29" s="78">
        <f>D27</f>
        <v>330</v>
      </c>
      <c r="F29" s="5"/>
      <c r="G29" s="5"/>
    </row>
    <row r="30" spans="1:7" ht="39" customHeight="1">
      <c r="A30" s="225" t="s">
        <v>174</v>
      </c>
      <c r="B30" s="225"/>
      <c r="C30" s="225"/>
      <c r="D30" s="80">
        <f>D29*D28</f>
        <v>0</v>
      </c>
      <c r="E30" s="81">
        <f>E29*E28</f>
        <v>330000</v>
      </c>
      <c r="F30" s="5"/>
      <c r="G30" s="5"/>
    </row>
    <row r="31" spans="1:7">
      <c r="A31" s="217"/>
      <c r="B31" s="218"/>
      <c r="C31" s="218"/>
      <c r="D31" s="218"/>
      <c r="E31" s="219"/>
      <c r="F31" s="5"/>
      <c r="G31" s="5"/>
    </row>
    <row r="32" spans="1:7" ht="18.75" customHeight="1">
      <c r="A32" s="225" t="s">
        <v>175</v>
      </c>
      <c r="B32" s="225"/>
      <c r="C32" s="225"/>
      <c r="D32" s="220">
        <f>D30+E30</f>
        <v>330000</v>
      </c>
      <c r="E32" s="221"/>
      <c r="F32" s="5"/>
      <c r="G32" s="5"/>
    </row>
    <row r="33" spans="1:7">
      <c r="A33" s="5"/>
      <c r="B33" s="11"/>
      <c r="C33" s="11"/>
      <c r="D33" s="12"/>
      <c r="E33" s="11"/>
      <c r="F33" s="11"/>
      <c r="G33" s="77"/>
    </row>
    <row r="34" spans="1:7">
      <c r="A34" s="5"/>
      <c r="B34" s="11"/>
      <c r="C34" s="11"/>
      <c r="D34" s="11"/>
      <c r="E34" s="11"/>
      <c r="F34" s="11"/>
      <c r="G34" s="11"/>
    </row>
    <row r="35" spans="1:7" ht="24" customHeight="1">
      <c r="A35" s="5"/>
      <c r="B35" s="83" t="s">
        <v>65</v>
      </c>
      <c r="C35" s="84"/>
      <c r="D35" s="84"/>
      <c r="E35" s="84"/>
      <c r="F35" s="85"/>
      <c r="G35" s="85">
        <f>G39+G41+G43</f>
        <v>57231.330798967239</v>
      </c>
    </row>
    <row r="36" spans="1:7">
      <c r="A36" s="5"/>
      <c r="B36" s="86"/>
      <c r="C36" s="86"/>
      <c r="D36" s="86"/>
      <c r="E36" s="86"/>
      <c r="F36" s="86"/>
      <c r="G36" s="86"/>
    </row>
    <row r="37" spans="1:7">
      <c r="A37" s="5"/>
      <c r="B37" s="87"/>
      <c r="C37" s="48"/>
      <c r="D37" s="48"/>
      <c r="E37" s="48"/>
      <c r="F37" s="48"/>
      <c r="G37" s="88"/>
    </row>
    <row r="38" spans="1:7">
      <c r="A38" s="5"/>
      <c r="B38" s="48"/>
      <c r="C38" s="48"/>
      <c r="D38" s="48"/>
      <c r="E38" s="48"/>
      <c r="F38" s="48"/>
      <c r="G38" s="48"/>
    </row>
    <row r="39" spans="1:7" ht="18.75" customHeight="1">
      <c r="A39" s="5"/>
      <c r="B39" s="83" t="s">
        <v>67</v>
      </c>
      <c r="C39" s="89"/>
      <c r="D39" s="89"/>
      <c r="E39" s="89"/>
      <c r="F39" s="89"/>
      <c r="G39" s="90">
        <f>G48+G56+G64+G73</f>
        <v>12655.741666666665</v>
      </c>
    </row>
    <row r="40" spans="1:7" s="5" customFormat="1" ht="18.75" customHeight="1">
      <c r="B40" s="83"/>
      <c r="C40" s="89"/>
      <c r="D40" s="89"/>
      <c r="E40" s="89"/>
      <c r="F40" s="89"/>
      <c r="G40" s="90"/>
    </row>
    <row r="41" spans="1:7" ht="18.75" customHeight="1">
      <c r="A41" s="5"/>
      <c r="B41" s="83" t="s">
        <v>68</v>
      </c>
      <c r="C41" s="89"/>
      <c r="D41" s="89"/>
      <c r="E41" s="89"/>
      <c r="F41" s="89"/>
      <c r="G41" s="90">
        <f>G83</f>
        <v>51.552750000000003</v>
      </c>
    </row>
    <row r="42" spans="1:7" s="5" customFormat="1" ht="18.75" customHeight="1">
      <c r="B42" s="83"/>
      <c r="C42" s="89"/>
      <c r="D42" s="89"/>
      <c r="E42" s="89"/>
      <c r="F42" s="89"/>
      <c r="G42" s="90"/>
    </row>
    <row r="43" spans="1:7" ht="18.75" customHeight="1">
      <c r="A43" s="5"/>
      <c r="B43" s="83" t="s">
        <v>115</v>
      </c>
      <c r="C43" s="89"/>
      <c r="D43" s="89"/>
      <c r="E43" s="89"/>
      <c r="F43" s="89"/>
      <c r="G43" s="90">
        <f>G107+G114+G120+G129+G143+G136+G152</f>
        <v>44524.036382300575</v>
      </c>
    </row>
    <row r="44" spans="1:7" s="5" customFormat="1" ht="18.75" customHeight="1">
      <c r="B44" s="83"/>
      <c r="C44" s="89"/>
      <c r="D44" s="89"/>
      <c r="E44" s="89"/>
      <c r="F44" s="89"/>
      <c r="G44" s="90"/>
    </row>
    <row r="45" spans="1:7" s="5" customFormat="1" ht="18.75" customHeight="1">
      <c r="B45" s="83"/>
      <c r="C45" s="89"/>
      <c r="D45" s="89"/>
      <c r="E45" s="89"/>
      <c r="F45" s="89"/>
      <c r="G45" s="90"/>
    </row>
    <row r="46" spans="1:7">
      <c r="A46" s="48"/>
      <c r="B46" s="48" t="s">
        <v>66</v>
      </c>
      <c r="C46" s="48"/>
      <c r="D46" s="48"/>
      <c r="E46" s="48"/>
      <c r="F46" s="48"/>
      <c r="G46" s="48"/>
    </row>
    <row r="47" spans="1:7" ht="15" customHeight="1">
      <c r="A47" s="201" t="str">
        <f>B49</f>
        <v>CAMINHÃO</v>
      </c>
      <c r="B47" s="86" t="s">
        <v>0</v>
      </c>
      <c r="C47" s="86" t="s">
        <v>1</v>
      </c>
      <c r="D47" s="86" t="s">
        <v>4</v>
      </c>
      <c r="E47" s="86" t="s">
        <v>5</v>
      </c>
      <c r="F47" s="86" t="s">
        <v>2</v>
      </c>
      <c r="G47" s="86" t="s">
        <v>3</v>
      </c>
    </row>
    <row r="48" spans="1:7">
      <c r="A48" s="201"/>
      <c r="B48" s="91"/>
      <c r="C48" s="86"/>
      <c r="D48" s="86"/>
      <c r="E48" s="86"/>
      <c r="F48" s="86"/>
      <c r="G48" s="88">
        <f>G52*10%</f>
        <v>128.33333333333334</v>
      </c>
    </row>
    <row r="49" spans="1:7">
      <c r="A49" s="201"/>
      <c r="B49" s="92" t="str">
        <f>D5</f>
        <v>CAMINHÃO</v>
      </c>
      <c r="C49" s="93" t="s">
        <v>11</v>
      </c>
      <c r="D49" s="93">
        <v>1</v>
      </c>
      <c r="E49" s="94">
        <f>G5</f>
        <v>110000</v>
      </c>
      <c r="F49" s="95">
        <f>E49*D49</f>
        <v>110000</v>
      </c>
      <c r="G49" s="48"/>
    </row>
    <row r="50" spans="1:7">
      <c r="A50" s="201"/>
      <c r="B50" s="91" t="s">
        <v>18</v>
      </c>
      <c r="C50" s="93" t="s">
        <v>11</v>
      </c>
      <c r="D50" s="96">
        <v>0.3</v>
      </c>
      <c r="E50" s="94">
        <f>E49*D50</f>
        <v>33000</v>
      </c>
      <c r="F50" s="95">
        <f>F49*D50</f>
        <v>33000</v>
      </c>
      <c r="G50" s="48"/>
    </row>
    <row r="51" spans="1:7">
      <c r="A51" s="201"/>
      <c r="B51" s="91" t="s">
        <v>19</v>
      </c>
      <c r="C51" s="93" t="s">
        <v>6</v>
      </c>
      <c r="D51" s="93">
        <v>60</v>
      </c>
      <c r="E51" s="93"/>
      <c r="F51" s="95"/>
      <c r="G51" s="48"/>
    </row>
    <row r="52" spans="1:7">
      <c r="A52" s="201"/>
      <c r="B52" s="91" t="s">
        <v>37</v>
      </c>
      <c r="C52" s="93" t="s">
        <v>11</v>
      </c>
      <c r="D52" s="96">
        <v>0.7</v>
      </c>
      <c r="E52" s="97">
        <f>E49*D52</f>
        <v>77000</v>
      </c>
      <c r="F52" s="95">
        <f>F49*D52</f>
        <v>77000</v>
      </c>
      <c r="G52" s="98">
        <f>F52/D51</f>
        <v>1283.3333333333333</v>
      </c>
    </row>
    <row r="53" spans="1:7">
      <c r="A53" s="48"/>
      <c r="B53" s="48"/>
      <c r="C53" s="48"/>
      <c r="D53" s="48"/>
      <c r="E53" s="48"/>
      <c r="F53" s="48"/>
      <c r="G53" s="48"/>
    </row>
    <row r="54" spans="1:7">
      <c r="A54" s="48"/>
      <c r="B54" s="48"/>
      <c r="C54" s="48"/>
      <c r="D54" s="48"/>
      <c r="E54" s="48"/>
      <c r="F54" s="48"/>
      <c r="G54" s="48"/>
    </row>
    <row r="55" spans="1:7" ht="15" customHeight="1">
      <c r="A55" s="201" t="str">
        <f>D6</f>
        <v>IMPLEMENTO LAVA CONTÊINER</v>
      </c>
      <c r="B55" s="86" t="s">
        <v>0</v>
      </c>
      <c r="C55" s="86" t="s">
        <v>1</v>
      </c>
      <c r="D55" s="86" t="s">
        <v>4</v>
      </c>
      <c r="E55" s="86" t="s">
        <v>5</v>
      </c>
      <c r="F55" s="86" t="s">
        <v>2</v>
      </c>
      <c r="G55" s="86" t="s">
        <v>3</v>
      </c>
    </row>
    <row r="56" spans="1:7">
      <c r="A56" s="201"/>
      <c r="B56" s="91"/>
      <c r="C56" s="86"/>
      <c r="D56" s="86"/>
      <c r="E56" s="86"/>
      <c r="F56" s="86"/>
      <c r="G56" s="88">
        <f>G60*10%</f>
        <v>664.18333333333339</v>
      </c>
    </row>
    <row r="57" spans="1:7">
      <c r="A57" s="201"/>
      <c r="B57" s="92" t="str">
        <f>D6</f>
        <v>IMPLEMENTO LAVA CONTÊINER</v>
      </c>
      <c r="C57" s="93" t="s">
        <v>11</v>
      </c>
      <c r="D57" s="93">
        <v>1</v>
      </c>
      <c r="E57" s="94">
        <f>G6</f>
        <v>569300</v>
      </c>
      <c r="F57" s="95">
        <f>E57*D57</f>
        <v>569300</v>
      </c>
      <c r="G57" s="48"/>
    </row>
    <row r="58" spans="1:7">
      <c r="A58" s="201"/>
      <c r="B58" s="91" t="s">
        <v>18</v>
      </c>
      <c r="C58" s="93" t="s">
        <v>11</v>
      </c>
      <c r="D58" s="96">
        <v>0.3</v>
      </c>
      <c r="E58" s="94">
        <f>E57*D58</f>
        <v>170790</v>
      </c>
      <c r="F58" s="95">
        <f>F57*D58</f>
        <v>170790</v>
      </c>
      <c r="G58" s="48"/>
    </row>
    <row r="59" spans="1:7">
      <c r="A59" s="201"/>
      <c r="B59" s="91" t="s">
        <v>19</v>
      </c>
      <c r="C59" s="93" t="s">
        <v>6</v>
      </c>
      <c r="D59" s="93">
        <v>60</v>
      </c>
      <c r="E59" s="93"/>
      <c r="F59" s="95"/>
      <c r="G59" s="48"/>
    </row>
    <row r="60" spans="1:7">
      <c r="A60" s="201"/>
      <c r="B60" s="91" t="s">
        <v>37</v>
      </c>
      <c r="C60" s="93" t="s">
        <v>11</v>
      </c>
      <c r="D60" s="96">
        <v>0.7</v>
      </c>
      <c r="E60" s="97">
        <f>E57*D60</f>
        <v>398510</v>
      </c>
      <c r="F60" s="95">
        <f>F57*D60</f>
        <v>398510</v>
      </c>
      <c r="G60" s="98">
        <f>F60/D59</f>
        <v>6641.833333333333</v>
      </c>
    </row>
    <row r="61" spans="1:7">
      <c r="A61" s="133"/>
      <c r="B61" s="91"/>
      <c r="C61" s="93"/>
      <c r="D61" s="96"/>
      <c r="E61" s="97"/>
      <c r="F61" s="95"/>
      <c r="G61" s="98"/>
    </row>
    <row r="62" spans="1:7">
      <c r="A62" s="48"/>
      <c r="B62" s="48"/>
      <c r="C62" s="48"/>
      <c r="D62" s="48"/>
      <c r="E62" s="48"/>
      <c r="F62" s="48"/>
      <c r="G62" s="48"/>
    </row>
    <row r="63" spans="1:7" ht="15" hidden="1" customHeight="1">
      <c r="A63" s="201">
        <f>D7</f>
        <v>0</v>
      </c>
      <c r="B63" s="86"/>
      <c r="C63" s="86"/>
      <c r="D63" s="86"/>
      <c r="E63" s="86"/>
      <c r="F63" s="86"/>
      <c r="G63" s="86"/>
    </row>
    <row r="64" spans="1:7" hidden="1">
      <c r="A64" s="201"/>
      <c r="B64" s="91"/>
      <c r="C64" s="86"/>
      <c r="D64" s="86"/>
      <c r="E64" s="86"/>
      <c r="F64" s="86"/>
      <c r="G64" s="88"/>
    </row>
    <row r="65" spans="1:7" hidden="1">
      <c r="A65" s="201"/>
      <c r="B65" s="92"/>
      <c r="C65" s="93"/>
      <c r="D65" s="93"/>
      <c r="E65" s="94"/>
      <c r="F65" s="95"/>
      <c r="G65" s="48"/>
    </row>
    <row r="66" spans="1:7" hidden="1">
      <c r="A66" s="201"/>
      <c r="B66" s="91"/>
      <c r="C66" s="93"/>
      <c r="D66" s="96"/>
      <c r="E66" s="94"/>
      <c r="F66" s="95"/>
      <c r="G66" s="48"/>
    </row>
    <row r="67" spans="1:7" hidden="1">
      <c r="A67" s="201"/>
      <c r="B67" s="91"/>
      <c r="C67" s="93"/>
      <c r="D67" s="93"/>
      <c r="E67" s="93"/>
      <c r="F67" s="95"/>
      <c r="G67" s="48"/>
    </row>
    <row r="68" spans="1:7" ht="15" hidden="1" customHeight="1">
      <c r="A68" s="201"/>
      <c r="B68" s="91"/>
      <c r="C68" s="93"/>
      <c r="D68" s="96"/>
      <c r="E68" s="97"/>
      <c r="F68" s="95"/>
      <c r="G68" s="98"/>
    </row>
    <row r="69" spans="1:7" ht="15" hidden="1" customHeight="1">
      <c r="A69" s="201"/>
      <c r="B69" s="91"/>
      <c r="C69" s="93"/>
      <c r="D69" s="96"/>
      <c r="E69" s="97"/>
      <c r="F69" s="95"/>
      <c r="G69" s="98"/>
    </row>
    <row r="70" spans="1:7" hidden="1">
      <c r="A70" s="48"/>
      <c r="B70" s="48"/>
      <c r="C70" s="48"/>
      <c r="D70" s="48"/>
      <c r="E70" s="48"/>
      <c r="F70" s="48"/>
      <c r="G70" s="48"/>
    </row>
    <row r="71" spans="1:7">
      <c r="A71" s="48"/>
      <c r="B71" s="48"/>
      <c r="C71" s="48"/>
      <c r="D71" s="48"/>
      <c r="E71" s="48"/>
      <c r="F71" s="48"/>
      <c r="G71" s="48"/>
    </row>
    <row r="72" spans="1:7" ht="15" customHeight="1">
      <c r="A72" s="201" t="str">
        <f>D8</f>
        <v>CONTAINER 1000 LITROS</v>
      </c>
      <c r="B72" s="86" t="s">
        <v>0</v>
      </c>
      <c r="C72" s="86" t="s">
        <v>1</v>
      </c>
      <c r="D72" s="86" t="s">
        <v>4</v>
      </c>
      <c r="E72" s="86" t="s">
        <v>5</v>
      </c>
      <c r="F72" s="86" t="s">
        <v>2</v>
      </c>
      <c r="G72" s="86" t="s">
        <v>3</v>
      </c>
    </row>
    <row r="73" spans="1:7">
      <c r="A73" s="201"/>
      <c r="B73" s="91"/>
      <c r="C73" s="86"/>
      <c r="D73" s="86"/>
      <c r="E73" s="86"/>
      <c r="F73" s="86"/>
      <c r="G73" s="88">
        <f>G78</f>
        <v>11863.224999999999</v>
      </c>
    </row>
    <row r="74" spans="1:7">
      <c r="A74" s="201"/>
      <c r="B74" s="92" t="str">
        <f>D8</f>
        <v>CONTAINER 1000 LITROS</v>
      </c>
      <c r="C74" s="93" t="s">
        <v>11</v>
      </c>
      <c r="D74" s="99">
        <f>D27</f>
        <v>330</v>
      </c>
      <c r="E74" s="94">
        <f>G8</f>
        <v>2156.9499999999998</v>
      </c>
      <c r="F74" s="95">
        <f>E74*D74</f>
        <v>711793.49999999988</v>
      </c>
      <c r="G74" s="48"/>
    </row>
    <row r="75" spans="1:7">
      <c r="A75" s="201"/>
      <c r="B75" s="91" t="s">
        <v>204</v>
      </c>
      <c r="C75" s="93" t="s">
        <v>11</v>
      </c>
      <c r="D75" s="96">
        <v>0</v>
      </c>
      <c r="E75" s="94">
        <f>E74*D75</f>
        <v>0</v>
      </c>
      <c r="F75" s="95">
        <f>F74*D75</f>
        <v>0</v>
      </c>
      <c r="G75" s="48"/>
    </row>
    <row r="76" spans="1:7">
      <c r="A76" s="201"/>
      <c r="B76" s="91" t="s">
        <v>19</v>
      </c>
      <c r="C76" s="93" t="s">
        <v>6</v>
      </c>
      <c r="D76" s="93">
        <v>60</v>
      </c>
      <c r="E76" s="93"/>
      <c r="F76" s="95"/>
      <c r="G76" s="48"/>
    </row>
    <row r="77" spans="1:7">
      <c r="A77" s="201"/>
      <c r="B77" s="91" t="s">
        <v>203</v>
      </c>
      <c r="C77" s="93" t="s">
        <v>11</v>
      </c>
      <c r="D77" s="96">
        <v>1</v>
      </c>
      <c r="E77" s="97">
        <f>E74*D77</f>
        <v>2156.9499999999998</v>
      </c>
      <c r="F77" s="95">
        <f>F74*D77</f>
        <v>711793.49999999988</v>
      </c>
      <c r="G77" s="98">
        <f>F77/D76</f>
        <v>11863.224999999999</v>
      </c>
    </row>
    <row r="78" spans="1:7">
      <c r="A78" s="201"/>
      <c r="B78" s="91"/>
      <c r="C78" s="93"/>
      <c r="D78" s="96"/>
      <c r="E78" s="97"/>
      <c r="F78" s="95"/>
      <c r="G78" s="98">
        <f>G77</f>
        <v>11863.224999999999</v>
      </c>
    </row>
    <row r="79" spans="1:7">
      <c r="A79" s="48"/>
      <c r="B79" s="48"/>
      <c r="C79" s="48"/>
      <c r="D79" s="48"/>
      <c r="E79" s="48"/>
      <c r="F79" s="48"/>
      <c r="G79" s="48"/>
    </row>
    <row r="80" spans="1:7">
      <c r="A80" s="48"/>
      <c r="B80" s="48"/>
      <c r="C80" s="48"/>
      <c r="D80" s="48"/>
      <c r="E80" s="48"/>
      <c r="F80" s="48"/>
      <c r="G80" s="48"/>
    </row>
    <row r="81" spans="1:7">
      <c r="A81" s="48"/>
      <c r="B81" s="91" t="s">
        <v>87</v>
      </c>
      <c r="C81" s="48"/>
      <c r="D81" s="48"/>
      <c r="E81" s="48"/>
      <c r="F81" s="48"/>
      <c r="G81" s="48"/>
    </row>
    <row r="82" spans="1:7">
      <c r="A82" s="201" t="s">
        <v>61</v>
      </c>
      <c r="B82" s="86" t="s">
        <v>0</v>
      </c>
      <c r="C82" s="86" t="s">
        <v>1</v>
      </c>
      <c r="D82" s="86" t="s">
        <v>4</v>
      </c>
      <c r="E82" s="86" t="s">
        <v>5</v>
      </c>
      <c r="F82" s="86" t="s">
        <v>31</v>
      </c>
      <c r="G82" s="86" t="s">
        <v>3</v>
      </c>
    </row>
    <row r="83" spans="1:7">
      <c r="A83" s="201"/>
      <c r="B83" s="91" t="s">
        <v>27</v>
      </c>
      <c r="C83" s="93" t="s">
        <v>6</v>
      </c>
      <c r="D83" s="223">
        <v>1</v>
      </c>
      <c r="E83" s="223"/>
      <c r="F83" s="223"/>
      <c r="G83" s="100">
        <f>G90*D83*10%</f>
        <v>51.552750000000003</v>
      </c>
    </row>
    <row r="84" spans="1:7">
      <c r="A84" s="201"/>
      <c r="B84" s="92" t="s">
        <v>156</v>
      </c>
      <c r="C84" s="93" t="s">
        <v>11</v>
      </c>
      <c r="D84" s="93">
        <v>1</v>
      </c>
      <c r="E84" s="101">
        <f>G5*1%</f>
        <v>1100</v>
      </c>
      <c r="F84" s="102">
        <f>E84*D84</f>
        <v>1100</v>
      </c>
      <c r="G84" s="93"/>
    </row>
    <row r="85" spans="1:7">
      <c r="A85" s="201"/>
      <c r="B85" s="91" t="s">
        <v>13</v>
      </c>
      <c r="C85" s="93" t="s">
        <v>34</v>
      </c>
      <c r="D85" s="93">
        <v>1</v>
      </c>
      <c r="E85" s="103">
        <f>G9</f>
        <v>16.71</v>
      </c>
      <c r="F85" s="102">
        <f>E85*D85</f>
        <v>16.71</v>
      </c>
      <c r="G85" s="93"/>
    </row>
    <row r="86" spans="1:7">
      <c r="A86" s="201"/>
      <c r="B86" s="91" t="s">
        <v>32</v>
      </c>
      <c r="C86" s="93" t="s">
        <v>34</v>
      </c>
      <c r="D86" s="93">
        <v>1</v>
      </c>
      <c r="E86" s="103">
        <f>G10</f>
        <v>119.62</v>
      </c>
      <c r="F86" s="102">
        <f>E86*D86</f>
        <v>119.62</v>
      </c>
      <c r="G86" s="93"/>
    </row>
    <row r="87" spans="1:7">
      <c r="A87" s="201"/>
      <c r="B87" s="91" t="s">
        <v>33</v>
      </c>
      <c r="C87" s="93" t="s">
        <v>34</v>
      </c>
      <c r="D87" s="93">
        <v>1</v>
      </c>
      <c r="E87" s="103">
        <f>G11</f>
        <v>0</v>
      </c>
      <c r="F87" s="102">
        <f>E87*D87</f>
        <v>0</v>
      </c>
      <c r="G87" s="93"/>
    </row>
    <row r="88" spans="1:7">
      <c r="A88" s="201"/>
      <c r="B88" s="91" t="s">
        <v>14</v>
      </c>
      <c r="C88" s="93" t="s">
        <v>34</v>
      </c>
      <c r="D88" s="93">
        <v>1</v>
      </c>
      <c r="E88" s="104">
        <f>G12</f>
        <v>4950</v>
      </c>
      <c r="F88" s="102">
        <f>E88*D88</f>
        <v>4950</v>
      </c>
      <c r="G88" s="93"/>
    </row>
    <row r="89" spans="1:7" s="10" customFormat="1" ht="12.75" customHeight="1">
      <c r="A89" s="201"/>
      <c r="B89" s="224" t="s">
        <v>26</v>
      </c>
      <c r="C89" s="224"/>
      <c r="D89" s="224"/>
      <c r="E89" s="224"/>
      <c r="F89" s="224"/>
      <c r="G89" s="106">
        <f>SUM(F84:F88)</f>
        <v>6186.33</v>
      </c>
    </row>
    <row r="90" spans="1:7" s="10" customFormat="1">
      <c r="A90" s="201"/>
      <c r="B90" s="91" t="s">
        <v>27</v>
      </c>
      <c r="C90" s="93"/>
      <c r="D90" s="96"/>
      <c r="E90" s="97"/>
      <c r="F90" s="95"/>
      <c r="G90" s="88">
        <f>G89/12</f>
        <v>515.52750000000003</v>
      </c>
    </row>
    <row r="91" spans="1:7" s="10" customFormat="1" ht="17.25" customHeight="1">
      <c r="A91" s="48"/>
      <c r="B91" s="48"/>
      <c r="C91" s="48"/>
      <c r="D91" s="48"/>
      <c r="E91" s="48"/>
      <c r="F91" s="48"/>
      <c r="G91" s="48"/>
    </row>
    <row r="92" spans="1:7" s="10" customFormat="1" ht="17.25" hidden="1" customHeight="1">
      <c r="A92" s="48"/>
      <c r="B92" s="91"/>
      <c r="C92" s="48"/>
      <c r="D92" s="48"/>
      <c r="E92" s="48"/>
      <c r="F92" s="48"/>
      <c r="G92" s="48"/>
    </row>
    <row r="93" spans="1:7" s="10" customFormat="1" ht="17.25" hidden="1" customHeight="1">
      <c r="A93" s="201"/>
      <c r="B93" s="86"/>
      <c r="C93" s="86"/>
      <c r="D93" s="86"/>
      <c r="E93" s="86"/>
      <c r="F93" s="86"/>
      <c r="G93" s="86"/>
    </row>
    <row r="94" spans="1:7" s="10" customFormat="1" ht="14.25" hidden="1" customHeight="1">
      <c r="A94" s="201"/>
      <c r="B94" s="91"/>
      <c r="C94" s="93"/>
      <c r="D94" s="223"/>
      <c r="E94" s="223"/>
      <c r="F94" s="223"/>
      <c r="G94" s="100"/>
    </row>
    <row r="95" spans="1:7" hidden="1">
      <c r="A95" s="201"/>
      <c r="B95" s="92"/>
      <c r="C95" s="93"/>
      <c r="D95" s="93"/>
      <c r="E95" s="101"/>
      <c r="F95" s="102"/>
      <c r="G95" s="93"/>
    </row>
    <row r="96" spans="1:7" hidden="1">
      <c r="A96" s="201"/>
      <c r="B96" s="91"/>
      <c r="C96" s="93"/>
      <c r="D96" s="93"/>
      <c r="E96" s="103"/>
      <c r="F96" s="102"/>
      <c r="G96" s="93"/>
    </row>
    <row r="97" spans="1:7" ht="12.75" hidden="1" customHeight="1">
      <c r="A97" s="201"/>
      <c r="B97" s="91"/>
      <c r="C97" s="93"/>
      <c r="D97" s="93"/>
      <c r="E97" s="103"/>
      <c r="F97" s="102"/>
      <c r="G97" s="93"/>
    </row>
    <row r="98" spans="1:7" hidden="1">
      <c r="A98" s="201"/>
      <c r="B98" s="91"/>
      <c r="C98" s="93"/>
      <c r="D98" s="93"/>
      <c r="E98" s="103"/>
      <c r="F98" s="102"/>
      <c r="G98" s="93"/>
    </row>
    <row r="99" spans="1:7" hidden="1">
      <c r="A99" s="201"/>
      <c r="B99" s="91"/>
      <c r="C99" s="93"/>
      <c r="D99" s="93"/>
      <c r="E99" s="104"/>
      <c r="F99" s="102"/>
      <c r="G99" s="93"/>
    </row>
    <row r="100" spans="1:7" hidden="1">
      <c r="A100" s="201"/>
      <c r="B100" s="224"/>
      <c r="C100" s="224"/>
      <c r="D100" s="224"/>
      <c r="E100" s="224"/>
      <c r="F100" s="224"/>
      <c r="G100" s="106"/>
    </row>
    <row r="101" spans="1:7" hidden="1">
      <c r="A101" s="201"/>
      <c r="B101" s="91"/>
      <c r="C101" s="93"/>
      <c r="D101" s="96"/>
      <c r="E101" s="97"/>
      <c r="F101" s="95"/>
      <c r="G101" s="88"/>
    </row>
    <row r="102" spans="1:7" hidden="1">
      <c r="A102" s="133"/>
      <c r="B102" s="91"/>
      <c r="C102" s="93"/>
      <c r="D102" s="96"/>
      <c r="E102" s="97"/>
      <c r="F102" s="95"/>
      <c r="G102" s="88"/>
    </row>
    <row r="103" spans="1:7" hidden="1">
      <c r="A103" s="48"/>
      <c r="B103" s="48"/>
      <c r="C103" s="48"/>
      <c r="D103" s="48"/>
      <c r="E103" s="48"/>
      <c r="F103" s="48"/>
      <c r="G103" s="48"/>
    </row>
    <row r="104" spans="1:7">
      <c r="A104" s="48"/>
      <c r="B104" s="91" t="s">
        <v>88</v>
      </c>
      <c r="C104" s="48"/>
      <c r="D104" s="48"/>
      <c r="E104" s="48"/>
      <c r="F104" s="48"/>
      <c r="G104" s="48"/>
    </row>
    <row r="105" spans="1:7">
      <c r="A105" s="48" t="s">
        <v>194</v>
      </c>
      <c r="B105" s="48"/>
      <c r="C105" s="48"/>
      <c r="D105" s="48"/>
      <c r="E105" s="48"/>
      <c r="F105" s="48"/>
      <c r="G105" s="48"/>
    </row>
    <row r="106" spans="1:7">
      <c r="A106" s="201" t="s">
        <v>51</v>
      </c>
      <c r="B106" s="86" t="s">
        <v>0</v>
      </c>
      <c r="C106" s="86" t="s">
        <v>1</v>
      </c>
      <c r="D106" s="86" t="s">
        <v>28</v>
      </c>
      <c r="E106" s="86" t="s">
        <v>29</v>
      </c>
      <c r="F106" s="86" t="s">
        <v>30</v>
      </c>
      <c r="G106" s="86" t="s">
        <v>3</v>
      </c>
    </row>
    <row r="107" spans="1:7">
      <c r="A107" s="201"/>
      <c r="B107" s="91" t="s">
        <v>27</v>
      </c>
      <c r="C107" s="93"/>
      <c r="D107" s="99"/>
      <c r="E107" s="107"/>
      <c r="F107" s="93"/>
      <c r="G107" s="88">
        <f>G110</f>
        <v>40563.033333333326</v>
      </c>
    </row>
    <row r="108" spans="1:7">
      <c r="A108" s="201"/>
      <c r="B108" s="91" t="s">
        <v>125</v>
      </c>
      <c r="C108" s="93" t="s">
        <v>6</v>
      </c>
      <c r="D108" s="99">
        <f>G20+G21</f>
        <v>400</v>
      </c>
      <c r="E108" s="107">
        <f>(((G5+G6)*90%)/60)/D108</f>
        <v>25.473749999999999</v>
      </c>
      <c r="F108" s="93">
        <v>2424</v>
      </c>
      <c r="G108" s="108">
        <f>E108*D108*10%</f>
        <v>1018.95</v>
      </c>
    </row>
    <row r="109" spans="1:7">
      <c r="A109" s="201"/>
      <c r="B109" s="91" t="s">
        <v>163</v>
      </c>
      <c r="C109" s="93" t="s">
        <v>6</v>
      </c>
      <c r="D109" s="99">
        <f>D27</f>
        <v>330</v>
      </c>
      <c r="E109" s="107">
        <f>((((G7*1)+(G8*350))*100%)/18)/350</f>
        <v>119.83055555555553</v>
      </c>
      <c r="F109" s="93">
        <v>60</v>
      </c>
      <c r="G109" s="108">
        <f>E109*D109</f>
        <v>39544.083333333328</v>
      </c>
    </row>
    <row r="110" spans="1:7">
      <c r="A110" s="201"/>
      <c r="B110" s="91"/>
      <c r="C110" s="93"/>
      <c r="D110" s="99"/>
      <c r="E110" s="107"/>
      <c r="F110" s="93"/>
      <c r="G110" s="108">
        <f>SUM(G108:G109)</f>
        <v>40563.033333333326</v>
      </c>
    </row>
    <row r="111" spans="1:7">
      <c r="A111" s="48"/>
      <c r="B111" s="48"/>
      <c r="C111" s="48"/>
      <c r="D111" s="48"/>
      <c r="E111" s="48"/>
      <c r="F111" s="48"/>
      <c r="G111" s="88"/>
    </row>
    <row r="112" spans="1:7">
      <c r="A112" s="48"/>
      <c r="B112" s="91" t="s">
        <v>141</v>
      </c>
      <c r="C112" s="48"/>
      <c r="D112" s="48"/>
      <c r="E112" s="48"/>
      <c r="F112" s="48"/>
      <c r="G112" s="48"/>
    </row>
    <row r="113" spans="1:7">
      <c r="A113" s="201" t="s">
        <v>62</v>
      </c>
      <c r="B113" s="109" t="s">
        <v>0</v>
      </c>
      <c r="C113" s="110" t="s">
        <v>20</v>
      </c>
      <c r="D113" s="109" t="s">
        <v>28</v>
      </c>
      <c r="E113" s="110" t="s">
        <v>35</v>
      </c>
      <c r="F113" s="110" t="s">
        <v>20</v>
      </c>
      <c r="G113" s="109" t="s">
        <v>3</v>
      </c>
    </row>
    <row r="114" spans="1:7">
      <c r="A114" s="201"/>
      <c r="B114" s="105" t="s">
        <v>27</v>
      </c>
      <c r="C114" s="111"/>
      <c r="D114" s="78"/>
      <c r="E114" s="112"/>
      <c r="F114" s="111"/>
      <c r="G114" s="113">
        <f>G115*10%</f>
        <v>65.909090909090921</v>
      </c>
    </row>
    <row r="115" spans="1:7">
      <c r="A115" s="201"/>
      <c r="B115" s="105" t="s">
        <v>15</v>
      </c>
      <c r="C115" s="111" t="s">
        <v>16</v>
      </c>
      <c r="D115" s="78">
        <f>G20+G21</f>
        <v>400</v>
      </c>
      <c r="E115" s="112">
        <v>2.2000000000000002</v>
      </c>
      <c r="F115" s="114">
        <f>G13</f>
        <v>3.625</v>
      </c>
      <c r="G115" s="115">
        <f>(D115/E115)*F115</f>
        <v>659.09090909090912</v>
      </c>
    </row>
    <row r="116" spans="1:7">
      <c r="A116" s="201"/>
      <c r="B116" s="105"/>
      <c r="C116" s="111"/>
      <c r="D116" s="78"/>
      <c r="E116" s="112"/>
      <c r="F116" s="114"/>
      <c r="G116" s="115"/>
    </row>
    <row r="117" spans="1:7">
      <c r="A117" s="48"/>
      <c r="B117" s="91"/>
      <c r="C117" s="93"/>
      <c r="D117" s="99"/>
      <c r="E117" s="107"/>
      <c r="F117" s="93"/>
      <c r="G117" s="116"/>
    </row>
    <row r="118" spans="1:7">
      <c r="A118" s="48"/>
      <c r="B118" s="91" t="s">
        <v>142</v>
      </c>
      <c r="C118" s="93"/>
      <c r="D118" s="99"/>
      <c r="E118" s="107"/>
      <c r="F118" s="93"/>
      <c r="G118" s="116"/>
    </row>
    <row r="119" spans="1:7">
      <c r="A119" s="201" t="s">
        <v>63</v>
      </c>
      <c r="B119" s="86" t="s">
        <v>0</v>
      </c>
      <c r="C119" s="86" t="s">
        <v>20</v>
      </c>
      <c r="D119" s="222" t="s">
        <v>21</v>
      </c>
      <c r="E119" s="222"/>
      <c r="F119" s="86" t="s">
        <v>22</v>
      </c>
      <c r="G119" s="86" t="s">
        <v>3</v>
      </c>
    </row>
    <row r="120" spans="1:7">
      <c r="A120" s="201"/>
      <c r="B120" s="91" t="s">
        <v>27</v>
      </c>
      <c r="C120" s="93"/>
      <c r="D120" s="99"/>
      <c r="E120" s="107"/>
      <c r="F120" s="93"/>
      <c r="G120" s="116">
        <f>G125*10%</f>
        <v>2.4936000000000003</v>
      </c>
    </row>
    <row r="121" spans="1:7">
      <c r="A121" s="201"/>
      <c r="B121" s="91" t="s">
        <v>23</v>
      </c>
      <c r="C121" s="117">
        <f>G14</f>
        <v>10.68</v>
      </c>
      <c r="D121" s="226">
        <f>G20+G21</f>
        <v>400</v>
      </c>
      <c r="E121" s="226"/>
      <c r="F121" s="119">
        <v>1.7000000000000001E-2</v>
      </c>
      <c r="G121" s="108">
        <f>F121*D121</f>
        <v>6.8000000000000007</v>
      </c>
    </row>
    <row r="122" spans="1:7">
      <c r="A122" s="201"/>
      <c r="B122" s="91" t="s">
        <v>24</v>
      </c>
      <c r="C122" s="117">
        <f>G15</f>
        <v>12.16</v>
      </c>
      <c r="D122" s="226">
        <f>D121</f>
        <v>400</v>
      </c>
      <c r="E122" s="226"/>
      <c r="F122" s="119">
        <v>9.2999999999999992E-3</v>
      </c>
      <c r="G122" s="108">
        <f>F122*D122</f>
        <v>3.7199999999999998</v>
      </c>
    </row>
    <row r="123" spans="1:7">
      <c r="A123" s="201"/>
      <c r="B123" s="91" t="s">
        <v>25</v>
      </c>
      <c r="C123" s="117">
        <f>G16</f>
        <v>13.54</v>
      </c>
      <c r="D123" s="226">
        <f>D121</f>
        <v>400</v>
      </c>
      <c r="E123" s="226"/>
      <c r="F123" s="119">
        <v>1.8599999999999998E-2</v>
      </c>
      <c r="G123" s="108">
        <f>F123*D123</f>
        <v>7.4399999999999995</v>
      </c>
    </row>
    <row r="124" spans="1:7">
      <c r="A124" s="201"/>
      <c r="B124" s="91" t="s">
        <v>84</v>
      </c>
      <c r="C124" s="117">
        <f>G17</f>
        <v>10.68</v>
      </c>
      <c r="D124" s="226">
        <f>D121</f>
        <v>400</v>
      </c>
      <c r="E124" s="226"/>
      <c r="F124" s="119">
        <v>1.7440000000000001E-2</v>
      </c>
      <c r="G124" s="108">
        <f>F124*D124</f>
        <v>6.976</v>
      </c>
    </row>
    <row r="125" spans="1:7">
      <c r="A125" s="48"/>
      <c r="B125" s="91"/>
      <c r="C125" s="93"/>
      <c r="D125" s="99"/>
      <c r="E125" s="107"/>
      <c r="F125" s="93"/>
      <c r="G125" s="116">
        <f>SUM(G121:G124)</f>
        <v>24.936</v>
      </c>
    </row>
    <row r="126" spans="1:7">
      <c r="A126" s="48"/>
      <c r="B126" s="91" t="s">
        <v>143</v>
      </c>
      <c r="C126" s="93"/>
      <c r="D126" s="99"/>
      <c r="E126" s="107"/>
      <c r="F126" s="93"/>
      <c r="G126" s="116"/>
    </row>
    <row r="127" spans="1:7">
      <c r="A127" s="48" t="s">
        <v>195</v>
      </c>
      <c r="B127" s="48"/>
      <c r="C127" s="93"/>
      <c r="D127" s="99"/>
      <c r="E127" s="107"/>
      <c r="F127" s="93"/>
      <c r="G127" s="116"/>
    </row>
    <row r="128" spans="1:7" ht="30">
      <c r="A128" s="201" t="s">
        <v>64</v>
      </c>
      <c r="B128" s="86" t="s">
        <v>0</v>
      </c>
      <c r="C128" s="120" t="s">
        <v>75</v>
      </c>
      <c r="D128" s="120" t="s">
        <v>76</v>
      </c>
      <c r="E128" s="120" t="s">
        <v>77</v>
      </c>
      <c r="F128" s="120" t="s">
        <v>22</v>
      </c>
      <c r="G128" s="120" t="s">
        <v>3</v>
      </c>
    </row>
    <row r="129" spans="1:7">
      <c r="A129" s="201"/>
      <c r="B129" s="92" t="s">
        <v>72</v>
      </c>
      <c r="C129" s="86">
        <v>1</v>
      </c>
      <c r="D129" s="121"/>
      <c r="E129" s="122"/>
      <c r="F129" s="48"/>
      <c r="G129" s="116">
        <f>G132*C129*10%</f>
        <v>8.1718580581567277</v>
      </c>
    </row>
    <row r="130" spans="1:7">
      <c r="A130" s="201"/>
      <c r="B130" s="91" t="s">
        <v>105</v>
      </c>
      <c r="C130" s="93">
        <v>12</v>
      </c>
      <c r="D130" s="94">
        <f>G18</f>
        <v>718.15</v>
      </c>
      <c r="E130" s="118">
        <f>G20+G21</f>
        <v>400</v>
      </c>
      <c r="F130" s="94">
        <f>((D130*C130)/97392)*E130</f>
        <v>35.394282897979295</v>
      </c>
      <c r="G130" s="108">
        <f>F130</f>
        <v>35.394282897979295</v>
      </c>
    </row>
    <row r="131" spans="1:7">
      <c r="A131" s="201"/>
      <c r="B131" s="91" t="s">
        <v>89</v>
      </c>
      <c r="C131" s="123">
        <v>24</v>
      </c>
      <c r="D131" s="94">
        <f>G19</f>
        <v>469.96</v>
      </c>
      <c r="E131" s="118">
        <f>G20+G21</f>
        <v>400</v>
      </c>
      <c r="F131" s="94">
        <f>((D131*C131)/97392)*E131</f>
        <v>46.324297683587972</v>
      </c>
      <c r="G131" s="108">
        <f>F131</f>
        <v>46.324297683587972</v>
      </c>
    </row>
    <row r="132" spans="1:7">
      <c r="A132" s="201"/>
      <c r="B132" s="91" t="s">
        <v>27</v>
      </c>
      <c r="C132" s="93"/>
      <c r="D132" s="99"/>
      <c r="E132" s="107"/>
      <c r="F132" s="93"/>
      <c r="G132" s="116">
        <f>SUM(G130:G131)</f>
        <v>81.718580581567267</v>
      </c>
    </row>
    <row r="133" spans="1:7">
      <c r="A133" s="48"/>
      <c r="B133" s="48"/>
      <c r="C133" s="48"/>
      <c r="D133" s="48"/>
      <c r="E133" s="48"/>
      <c r="F133" s="48"/>
      <c r="G133" s="98"/>
    </row>
    <row r="134" spans="1:7">
      <c r="A134" s="48"/>
      <c r="B134" s="48" t="s">
        <v>145</v>
      </c>
      <c r="C134" s="48"/>
      <c r="D134" s="48"/>
      <c r="E134" s="48"/>
      <c r="F134" s="48"/>
      <c r="G134" s="48"/>
    </row>
    <row r="135" spans="1:7">
      <c r="A135" s="201" t="s">
        <v>147</v>
      </c>
      <c r="B135" s="86" t="s">
        <v>0</v>
      </c>
      <c r="C135" s="86" t="s">
        <v>1</v>
      </c>
      <c r="D135" s="86" t="s">
        <v>4</v>
      </c>
      <c r="E135" s="86" t="s">
        <v>5</v>
      </c>
      <c r="F135" s="86" t="s">
        <v>31</v>
      </c>
      <c r="G135" s="86" t="s">
        <v>3</v>
      </c>
    </row>
    <row r="136" spans="1:7">
      <c r="A136" s="201"/>
      <c r="B136" s="91" t="s">
        <v>27</v>
      </c>
      <c r="C136" s="93" t="s">
        <v>6</v>
      </c>
      <c r="D136" s="227">
        <v>0</v>
      </c>
      <c r="E136" s="227"/>
      <c r="F136" s="227"/>
      <c r="G136" s="100">
        <f>F138*10%</f>
        <v>7.5</v>
      </c>
    </row>
    <row r="137" spans="1:7">
      <c r="A137" s="201"/>
      <c r="B137" s="91" t="s">
        <v>146</v>
      </c>
      <c r="C137" s="93" t="s">
        <v>11</v>
      </c>
      <c r="D137" s="93">
        <v>1</v>
      </c>
      <c r="E137" s="101">
        <v>75</v>
      </c>
      <c r="F137" s="102">
        <f>E137*D137</f>
        <v>75</v>
      </c>
      <c r="G137" s="93"/>
    </row>
    <row r="138" spans="1:7">
      <c r="A138" s="201"/>
      <c r="B138" s="91"/>
      <c r="C138" s="93"/>
      <c r="D138" s="93"/>
      <c r="E138" s="103"/>
      <c r="F138" s="102">
        <f>SUM(F137:F137)</f>
        <v>75</v>
      </c>
      <c r="G138" s="93"/>
    </row>
    <row r="139" spans="1:7">
      <c r="A139" s="201"/>
      <c r="B139" s="91"/>
      <c r="C139" s="93"/>
      <c r="D139" s="93"/>
      <c r="E139" s="103"/>
      <c r="F139" s="102"/>
      <c r="G139" s="93"/>
    </row>
    <row r="140" spans="1:7">
      <c r="A140" s="133"/>
      <c r="B140" s="91"/>
      <c r="C140" s="93"/>
      <c r="D140" s="93"/>
      <c r="E140" s="103"/>
      <c r="F140" s="102"/>
      <c r="G140" s="93"/>
    </row>
    <row r="141" spans="1:7">
      <c r="A141" s="48"/>
      <c r="B141" s="48" t="s">
        <v>160</v>
      </c>
      <c r="C141" s="48"/>
      <c r="D141" s="48"/>
      <c r="E141" s="48"/>
      <c r="F141" s="48"/>
      <c r="G141" s="48"/>
    </row>
    <row r="142" spans="1:7">
      <c r="A142" s="201" t="s">
        <v>188</v>
      </c>
      <c r="B142" s="86" t="s">
        <v>0</v>
      </c>
      <c r="C142" s="86" t="s">
        <v>1</v>
      </c>
      <c r="D142" s="86" t="s">
        <v>4</v>
      </c>
      <c r="E142" s="86" t="s">
        <v>5</v>
      </c>
      <c r="F142" s="86" t="s">
        <v>31</v>
      </c>
      <c r="G142" s="86" t="s">
        <v>3</v>
      </c>
    </row>
    <row r="143" spans="1:7">
      <c r="A143" s="201"/>
      <c r="B143" s="91" t="s">
        <v>27</v>
      </c>
      <c r="C143" s="93" t="s">
        <v>6</v>
      </c>
      <c r="D143" s="227">
        <v>0</v>
      </c>
      <c r="E143" s="227"/>
      <c r="F143" s="227"/>
      <c r="G143" s="100">
        <f>F147*10%</f>
        <v>1497</v>
      </c>
    </row>
    <row r="144" spans="1:7">
      <c r="A144" s="201"/>
      <c r="B144" s="91" t="s">
        <v>161</v>
      </c>
      <c r="C144" s="93" t="s">
        <v>11</v>
      </c>
      <c r="D144" s="93">
        <v>1</v>
      </c>
      <c r="E144" s="101">
        <v>4660</v>
      </c>
      <c r="F144" s="102">
        <f>E144*D144</f>
        <v>4660</v>
      </c>
      <c r="G144" s="93"/>
    </row>
    <row r="145" spans="1:7">
      <c r="A145" s="201"/>
      <c r="B145" s="91" t="s">
        <v>162</v>
      </c>
      <c r="C145" s="93" t="s">
        <v>34</v>
      </c>
      <c r="D145" s="93">
        <v>2</v>
      </c>
      <c r="E145" s="101">
        <v>4500</v>
      </c>
      <c r="F145" s="102">
        <f>E145*D145</f>
        <v>9000</v>
      </c>
      <c r="G145" s="93"/>
    </row>
    <row r="146" spans="1:7">
      <c r="A146" s="201"/>
      <c r="B146" s="91" t="s">
        <v>168</v>
      </c>
      <c r="C146" s="93" t="s">
        <v>1</v>
      </c>
      <c r="D146" s="93">
        <v>2</v>
      </c>
      <c r="E146" s="101">
        <v>655</v>
      </c>
      <c r="F146" s="102">
        <f>E146*D146</f>
        <v>1310</v>
      </c>
      <c r="G146" s="93"/>
    </row>
    <row r="147" spans="1:7">
      <c r="A147" s="201"/>
      <c r="B147" s="91"/>
      <c r="C147" s="93"/>
      <c r="D147" s="93"/>
      <c r="E147" s="103"/>
      <c r="F147" s="102">
        <f>SUM(F144:F146)</f>
        <v>14970</v>
      </c>
      <c r="G147" s="93"/>
    </row>
    <row r="148" spans="1:7">
      <c r="A148" s="201"/>
      <c r="B148" s="91"/>
      <c r="C148" s="93"/>
      <c r="D148" s="93"/>
      <c r="E148" s="103"/>
      <c r="F148" s="102"/>
      <c r="G148" s="93"/>
    </row>
    <row r="149" spans="1:7">
      <c r="A149" s="48"/>
      <c r="B149" s="48"/>
      <c r="C149" s="48"/>
      <c r="D149" s="48"/>
      <c r="E149" s="48"/>
      <c r="F149" s="48"/>
      <c r="G149" s="48"/>
    </row>
    <row r="150" spans="1:7">
      <c r="A150" s="48"/>
      <c r="B150" s="48" t="s">
        <v>149</v>
      </c>
      <c r="C150" s="48"/>
      <c r="D150" s="48"/>
      <c r="E150" s="48"/>
      <c r="F150" s="48"/>
      <c r="G150" s="48"/>
    </row>
    <row r="151" spans="1:7" ht="33" customHeight="1">
      <c r="A151" s="228" t="s">
        <v>187</v>
      </c>
      <c r="B151" s="86" t="s">
        <v>0</v>
      </c>
      <c r="C151" s="86" t="s">
        <v>1</v>
      </c>
      <c r="D151" s="86" t="s">
        <v>4</v>
      </c>
      <c r="E151" s="86" t="s">
        <v>5</v>
      </c>
      <c r="F151" s="120" t="s">
        <v>190</v>
      </c>
      <c r="G151" s="86" t="s">
        <v>3</v>
      </c>
    </row>
    <row r="152" spans="1:7">
      <c r="A152" s="228"/>
      <c r="B152" s="91" t="s">
        <v>27</v>
      </c>
      <c r="C152" s="93" t="s">
        <v>6</v>
      </c>
      <c r="D152" s="227">
        <v>0</v>
      </c>
      <c r="E152" s="227"/>
      <c r="F152" s="227"/>
      <c r="G152" s="100">
        <f>G157</f>
        <v>2379.9285</v>
      </c>
    </row>
    <row r="153" spans="1:7">
      <c r="A153" s="228"/>
      <c r="B153" s="91" t="str">
        <f>B49</f>
        <v>CAMINHÃO</v>
      </c>
      <c r="C153" s="93" t="s">
        <v>11</v>
      </c>
      <c r="D153" s="93">
        <f>D49</f>
        <v>1</v>
      </c>
      <c r="E153" s="101">
        <f>E49</f>
        <v>110000</v>
      </c>
      <c r="F153" s="124">
        <f>((2+(5-1)*(D50+1))/(24*5))*C165</f>
        <v>3.6000000000000003E-3</v>
      </c>
      <c r="G153" s="94">
        <f>F153*E153*10%</f>
        <v>39.600000000000009</v>
      </c>
    </row>
    <row r="154" spans="1:7">
      <c r="A154" s="228"/>
      <c r="B154" s="91" t="str">
        <f>B57</f>
        <v>IMPLEMENTO LAVA CONTÊINER</v>
      </c>
      <c r="C154" s="93" t="s">
        <v>34</v>
      </c>
      <c r="D154" s="93">
        <f>D57</f>
        <v>1</v>
      </c>
      <c r="E154" s="101">
        <f>E57</f>
        <v>569300</v>
      </c>
      <c r="F154" s="124">
        <f>((2+(5-1)*(D58+1))/(24*5))*C165</f>
        <v>3.6000000000000003E-3</v>
      </c>
      <c r="G154" s="94">
        <f>F154*E154*10%</f>
        <v>204.94800000000001</v>
      </c>
    </row>
    <row r="155" spans="1:7" hidden="1">
      <c r="A155" s="228"/>
      <c r="B155" s="91">
        <f>B65</f>
        <v>0</v>
      </c>
      <c r="C155" s="93" t="s">
        <v>11</v>
      </c>
      <c r="D155" s="93">
        <f>D65</f>
        <v>0</v>
      </c>
      <c r="E155" s="101">
        <f>F65</f>
        <v>0</v>
      </c>
      <c r="F155" s="124">
        <f>((2+(5-1)*(D66+1))/(24*5))*C165</f>
        <v>3.0000000000000001E-3</v>
      </c>
      <c r="G155" s="94">
        <f>F155*E155</f>
        <v>0</v>
      </c>
    </row>
    <row r="156" spans="1:7">
      <c r="A156" s="228"/>
      <c r="B156" s="91" t="str">
        <f>B74</f>
        <v>CONTAINER 1000 LITROS</v>
      </c>
      <c r="C156" s="93" t="s">
        <v>11</v>
      </c>
      <c r="D156" s="93">
        <f>D74</f>
        <v>330</v>
      </c>
      <c r="E156" s="101">
        <f>F74</f>
        <v>711793.49999999988</v>
      </c>
      <c r="F156" s="124">
        <f>((2+(5-1)*(D75+1))/(24*5))*C165</f>
        <v>3.0000000000000001E-3</v>
      </c>
      <c r="G156" s="94">
        <f>F156*E156</f>
        <v>2135.3804999999998</v>
      </c>
    </row>
    <row r="157" spans="1:7">
      <c r="A157" s="228"/>
      <c r="B157" s="91"/>
      <c r="C157" s="93"/>
      <c r="D157" s="93"/>
      <c r="E157" s="101"/>
      <c r="F157" s="102"/>
      <c r="G157" s="94">
        <f>SUM(G153:G156)</f>
        <v>2379.9285</v>
      </c>
    </row>
    <row r="158" spans="1:7" ht="15.75">
      <c r="A158" s="228"/>
      <c r="B158" s="125" t="s">
        <v>189</v>
      </c>
      <c r="C158" s="93"/>
      <c r="D158" s="93"/>
      <c r="E158" s="103"/>
      <c r="F158" s="102"/>
      <c r="G158" s="126"/>
    </row>
    <row r="159" spans="1:7">
      <c r="A159" s="228"/>
      <c r="B159" s="127" t="s">
        <v>181</v>
      </c>
      <c r="C159" s="48"/>
      <c r="D159" s="48"/>
      <c r="E159" s="48"/>
      <c r="F159" s="48"/>
      <c r="G159" s="48"/>
    </row>
    <row r="160" spans="1:7">
      <c r="A160" s="228"/>
      <c r="B160" s="127" t="s">
        <v>182</v>
      </c>
      <c r="C160" s="48"/>
      <c r="D160" s="48"/>
      <c r="E160" s="48"/>
      <c r="F160" s="48"/>
      <c r="G160" s="48"/>
    </row>
    <row r="161" spans="1:7">
      <c r="A161" s="228"/>
      <c r="B161" s="127" t="s">
        <v>183</v>
      </c>
      <c r="C161" s="48"/>
      <c r="D161" s="48"/>
      <c r="E161" s="48"/>
      <c r="F161" s="48"/>
      <c r="G161" s="48"/>
    </row>
    <row r="162" spans="1:7">
      <c r="A162" s="228"/>
      <c r="B162" s="127" t="s">
        <v>184</v>
      </c>
      <c r="C162" s="48"/>
      <c r="D162" s="48"/>
      <c r="E162" s="48"/>
      <c r="F162" s="48"/>
      <c r="G162" s="48"/>
    </row>
    <row r="163" spans="1:7">
      <c r="A163" s="228"/>
      <c r="B163" s="127" t="s">
        <v>185</v>
      </c>
      <c r="C163" s="48"/>
      <c r="D163" s="48"/>
      <c r="E163" s="48"/>
      <c r="F163" s="48"/>
      <c r="G163" s="48"/>
    </row>
    <row r="164" spans="1:7">
      <c r="A164" s="228"/>
      <c r="B164" s="127" t="s">
        <v>186</v>
      </c>
      <c r="C164" s="48"/>
      <c r="D164" s="48"/>
      <c r="E164" s="48"/>
      <c r="F164" s="48"/>
      <c r="G164" s="48"/>
    </row>
    <row r="165" spans="1:7">
      <c r="A165" s="228"/>
      <c r="B165" s="128" t="s">
        <v>191</v>
      </c>
      <c r="C165" s="129">
        <v>0.06</v>
      </c>
      <c r="D165" s="48"/>
      <c r="E165" s="48"/>
      <c r="F165" s="48"/>
      <c r="G165" s="48"/>
    </row>
    <row r="166" spans="1:7">
      <c r="A166" s="5"/>
      <c r="B166" s="5"/>
      <c r="C166" s="5"/>
      <c r="D166" s="5"/>
      <c r="E166" s="5"/>
      <c r="F166" s="5"/>
      <c r="G166" s="5"/>
    </row>
    <row r="167" spans="1:7">
      <c r="A167" s="5"/>
      <c r="B167" s="5"/>
      <c r="C167" s="5"/>
      <c r="D167" s="5"/>
      <c r="E167" s="5"/>
      <c r="F167" s="5"/>
      <c r="G167" s="5"/>
    </row>
    <row r="168" spans="1:7">
      <c r="A168" s="5"/>
      <c r="B168" s="5"/>
      <c r="C168" s="5"/>
      <c r="D168" s="5"/>
      <c r="E168" s="5"/>
      <c r="F168" s="5"/>
      <c r="G168" s="5"/>
    </row>
    <row r="169" spans="1:7">
      <c r="A169" s="25" t="str">
        <f>Cabeçalho!C23</f>
        <v>Gaspar (SC), 02 de março de 2021.</v>
      </c>
      <c r="B169" s="12"/>
      <c r="C169" s="15"/>
      <c r="D169" s="14"/>
      <c r="E169" s="16"/>
      <c r="F169" s="69"/>
      <c r="G169" s="5"/>
    </row>
    <row r="170" spans="1:7">
      <c r="A170" s="5"/>
      <c r="B170" s="5"/>
      <c r="C170" s="5"/>
      <c r="D170" s="5"/>
      <c r="E170" s="5"/>
      <c r="F170" s="5"/>
      <c r="G170" s="5"/>
    </row>
    <row r="171" spans="1:7">
      <c r="A171" s="5"/>
      <c r="B171" s="5"/>
      <c r="C171" s="5"/>
      <c r="D171" s="5"/>
      <c r="E171" s="5"/>
      <c r="F171" s="5"/>
      <c r="G171" s="5"/>
    </row>
    <row r="172" spans="1:7">
      <c r="A172" s="5"/>
      <c r="B172" s="5"/>
      <c r="C172" s="5"/>
      <c r="D172" s="5"/>
      <c r="E172" s="5"/>
      <c r="F172" s="5"/>
      <c r="G172" s="5"/>
    </row>
    <row r="173" spans="1:7">
      <c r="A173" s="5"/>
      <c r="B173" s="5"/>
      <c r="C173" s="5"/>
      <c r="D173" s="5"/>
      <c r="E173" s="5"/>
      <c r="F173" s="5"/>
      <c r="G173" s="5"/>
    </row>
    <row r="174" spans="1:7">
      <c r="A174" s="5"/>
      <c r="B174" s="176"/>
      <c r="C174" s="176"/>
      <c r="D174" s="176"/>
      <c r="E174" s="176"/>
      <c r="F174" s="176"/>
      <c r="G174" s="5"/>
    </row>
    <row r="175" spans="1:7">
      <c r="A175" s="5"/>
      <c r="B175" s="176"/>
      <c r="C175" s="176"/>
      <c r="D175" s="176"/>
      <c r="E175" s="176"/>
      <c r="F175" s="176"/>
      <c r="G175" s="5"/>
    </row>
    <row r="176" spans="1:7">
      <c r="A176" s="5"/>
      <c r="B176" s="176"/>
      <c r="C176" s="176"/>
      <c r="D176" s="176"/>
      <c r="E176" s="176"/>
      <c r="F176" s="176"/>
      <c r="G176" s="5"/>
    </row>
    <row r="177" spans="1:7">
      <c r="A177" s="5"/>
      <c r="B177" s="25"/>
      <c r="C177" s="5"/>
      <c r="D177" s="5"/>
      <c r="E177" s="5"/>
      <c r="F177" s="5"/>
      <c r="G177" s="5"/>
    </row>
    <row r="178" spans="1:7">
      <c r="A178" s="5"/>
      <c r="B178" s="5"/>
      <c r="C178" s="5"/>
      <c r="D178" s="5"/>
      <c r="E178" s="5"/>
      <c r="F178" s="5"/>
      <c r="G178" s="5"/>
    </row>
    <row r="179" spans="1:7">
      <c r="A179" s="5"/>
      <c r="B179" s="176"/>
      <c r="C179" s="176"/>
      <c r="D179" s="176"/>
      <c r="E179" s="176"/>
      <c r="F179" s="176"/>
      <c r="G179" s="5"/>
    </row>
    <row r="180" spans="1:7">
      <c r="B180" s="176"/>
      <c r="C180" s="176"/>
      <c r="D180" s="176"/>
      <c r="E180" s="176"/>
      <c r="F180" s="176"/>
    </row>
    <row r="181" spans="1:7">
      <c r="B181" s="176"/>
      <c r="C181" s="176"/>
      <c r="D181" s="176"/>
      <c r="E181" s="176"/>
      <c r="F181" s="176"/>
    </row>
    <row r="182" spans="1:7">
      <c r="B182" s="176"/>
      <c r="C182" s="176"/>
      <c r="D182" s="176"/>
      <c r="E182" s="176"/>
      <c r="F182" s="176"/>
    </row>
  </sheetData>
  <mergeCells count="46">
    <mergeCell ref="B181:F181"/>
    <mergeCell ref="B182:F182"/>
    <mergeCell ref="A142:A148"/>
    <mergeCell ref="D143:F143"/>
    <mergeCell ref="A128:A132"/>
    <mergeCell ref="B174:F174"/>
    <mergeCell ref="B175:F175"/>
    <mergeCell ref="B179:F179"/>
    <mergeCell ref="B180:F180"/>
    <mergeCell ref="B176:F176"/>
    <mergeCell ref="A135:A139"/>
    <mergeCell ref="D136:F136"/>
    <mergeCell ref="D152:F152"/>
    <mergeCell ref="A151:A165"/>
    <mergeCell ref="D123:E123"/>
    <mergeCell ref="A119:A124"/>
    <mergeCell ref="D124:E124"/>
    <mergeCell ref="D121:E121"/>
    <mergeCell ref="A113:A116"/>
    <mergeCell ref="A106:A110"/>
    <mergeCell ref="D23:E23"/>
    <mergeCell ref="A47:A52"/>
    <mergeCell ref="A93:A101"/>
    <mergeCell ref="D122:E122"/>
    <mergeCell ref="A55:A60"/>
    <mergeCell ref="A82:A90"/>
    <mergeCell ref="B1:G1"/>
    <mergeCell ref="D119:E119"/>
    <mergeCell ref="D83:F83"/>
    <mergeCell ref="B89:F89"/>
    <mergeCell ref="D94:F94"/>
    <mergeCell ref="B100:F100"/>
    <mergeCell ref="A28:C28"/>
    <mergeCell ref="A29:C29"/>
    <mergeCell ref="A30:C30"/>
    <mergeCell ref="A32:C32"/>
    <mergeCell ref="B3:G3"/>
    <mergeCell ref="A63:A69"/>
    <mergeCell ref="A72:A78"/>
    <mergeCell ref="A23:C23"/>
    <mergeCell ref="A25:C25"/>
    <mergeCell ref="A27:C27"/>
    <mergeCell ref="D27:E27"/>
    <mergeCell ref="A31:E31"/>
    <mergeCell ref="D32:E32"/>
    <mergeCell ref="D25:E25"/>
  </mergeCells>
  <pageMargins left="0.51181102362204722" right="0.31496062992125984" top="0.98425196850393704" bottom="0.78740157480314965" header="0.31496062992125984" footer="0.31496062992125984"/>
  <pageSetup paperSize="9" scale="80" orientation="portrait" r:id="rId1"/>
  <rowBreaks count="3" manualBreakCount="3">
    <brk id="45" max="16383" man="1"/>
    <brk id="101" max="17" man="1"/>
    <brk id="1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Cabeçalho</vt:lpstr>
      <vt:lpstr>BDI</vt:lpstr>
      <vt:lpstr>A - EQUIPE</vt:lpstr>
      <vt:lpstr>B - BENEFÍCIOS</vt:lpstr>
      <vt:lpstr>C - UNIFORMES - EPIS</vt:lpstr>
      <vt:lpstr>D - EQUIPAMENTOS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2020-09-01T19:25:27Z</dcterms:created>
  <dcterms:modified xsi:type="dcterms:W3CDTF">2021-03-03T17:11:18Z</dcterms:modified>
</cp:coreProperties>
</file>