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Sec_Planejamento\A.Urbanismo\Infra-Estrutura_Ruas\Itália\Planilhas\"/>
    </mc:Choice>
  </mc:AlternateContent>
  <bookViews>
    <workbookView xWindow="90" yWindow="5475" windowWidth="24060" windowHeight="3900"/>
  </bookViews>
  <sheets>
    <sheet name="PAV.CBUQ.DREN.s.deson." sheetId="9" r:id="rId1"/>
    <sheet name="CRONOGRAMA s.deson." sheetId="10" r:id="rId2"/>
  </sheets>
  <definedNames>
    <definedName name="_xlnm.Print_Area" localSheetId="1">'CRONOGRAMA s.deson.'!$A$1:$Q$40</definedName>
    <definedName name="_xlnm.Print_Area" localSheetId="0">PAV.CBUQ.DREN.s.deson.!$A$1:$L$108</definedName>
    <definedName name="TipoOrçamento">"BASE"</definedName>
  </definedNames>
  <calcPr calcId="152511"/>
</workbook>
</file>

<file path=xl/calcChain.xml><?xml version="1.0" encoding="utf-8"?>
<calcChain xmlns="http://schemas.openxmlformats.org/spreadsheetml/2006/main">
  <c r="K96" i="9" l="1"/>
  <c r="K95" i="9"/>
  <c r="K92" i="9"/>
  <c r="K91" i="9"/>
  <c r="K90" i="9"/>
  <c r="K89" i="9"/>
  <c r="K88" i="9"/>
  <c r="K87" i="9"/>
  <c r="K86" i="9"/>
  <c r="K85" i="9"/>
  <c r="K84" i="9"/>
  <c r="K83" i="9"/>
  <c r="K80" i="9"/>
  <c r="K79" i="9"/>
  <c r="K78" i="9"/>
  <c r="K77" i="9"/>
  <c r="K76" i="9"/>
  <c r="K75" i="9"/>
  <c r="K74" i="9"/>
  <c r="K73" i="9"/>
  <c r="K72" i="9"/>
  <c r="K69" i="9"/>
  <c r="K68" i="9"/>
  <c r="K67" i="9"/>
  <c r="K66" i="9"/>
  <c r="K65" i="9"/>
  <c r="K64" i="9"/>
  <c r="K63" i="9"/>
  <c r="K62" i="9"/>
  <c r="K61" i="9"/>
  <c r="K54" i="9"/>
  <c r="K55" i="9"/>
  <c r="K56" i="9"/>
  <c r="K57" i="9"/>
  <c r="K45" i="9"/>
  <c r="K46" i="9"/>
  <c r="K47" i="9"/>
  <c r="K48" i="9"/>
  <c r="K44" i="9"/>
  <c r="K40" i="9"/>
  <c r="K39" i="9"/>
  <c r="K38" i="9"/>
  <c r="K35" i="9"/>
  <c r="K22" i="9"/>
  <c r="K23" i="9"/>
  <c r="K24" i="9"/>
  <c r="K25" i="9"/>
  <c r="K26" i="9"/>
  <c r="K27" i="9"/>
  <c r="K28" i="9"/>
  <c r="K21" i="9"/>
  <c r="K18" i="9"/>
  <c r="K11" i="9"/>
  <c r="K12" i="9"/>
  <c r="K13" i="9"/>
  <c r="K10" i="9"/>
  <c r="I14" i="9"/>
  <c r="K14" i="9" s="1"/>
  <c r="N17" i="9"/>
  <c r="H68" i="9" l="1"/>
  <c r="L48" i="9"/>
  <c r="M79" i="9"/>
  <c r="M80" i="9" s="1"/>
  <c r="H72" i="9"/>
  <c r="H73" i="9"/>
  <c r="L14" i="9"/>
  <c r="L79" i="9" l="1"/>
  <c r="H55" i="9" l="1"/>
  <c r="L57" i="9"/>
  <c r="L56" i="9"/>
  <c r="L54" i="9"/>
  <c r="K53" i="9"/>
  <c r="L53" i="9" s="1"/>
  <c r="K52" i="9"/>
  <c r="L52" i="9" s="1"/>
  <c r="L55" i="9" l="1"/>
  <c r="L58" i="9" s="1"/>
  <c r="L92" i="9"/>
  <c r="L68" i="9" l="1"/>
  <c r="L67" i="9"/>
  <c r="L66" i="9"/>
  <c r="L65" i="9"/>
  <c r="L64" i="9"/>
  <c r="I34" i="9"/>
  <c r="K34" i="9" s="1"/>
  <c r="I33" i="9"/>
  <c r="I32" i="9"/>
  <c r="I49" i="9"/>
  <c r="K49" i="9" s="1"/>
  <c r="L34" i="9"/>
  <c r="L91" i="9"/>
  <c r="L90" i="9"/>
  <c r="I31" i="9"/>
  <c r="K31" i="9" s="1"/>
  <c r="K33" i="9" l="1"/>
  <c r="L33" i="9" s="1"/>
  <c r="K32" i="9"/>
  <c r="L32" i="9" s="1"/>
  <c r="L11" i="9"/>
  <c r="L40" i="9" l="1"/>
  <c r="L47" i="9" l="1"/>
  <c r="L45" i="9" l="1"/>
  <c r="L84" i="9" l="1"/>
  <c r="L87" i="9" l="1"/>
  <c r="L26" i="9" l="1"/>
  <c r="L49" i="9" l="1"/>
  <c r="L44" i="9"/>
  <c r="K43" i="9"/>
  <c r="L43" i="9" s="1"/>
  <c r="L39" i="9"/>
  <c r="L38" i="9"/>
  <c r="L41" i="9" l="1"/>
  <c r="L27" i="9"/>
  <c r="L25" i="9"/>
  <c r="L13" i="9"/>
  <c r="L12" i="9"/>
  <c r="I28" i="10" l="1"/>
  <c r="M28" i="10" s="1"/>
  <c r="Q28" i="10" s="1"/>
  <c r="I25" i="10"/>
  <c r="M25" i="10" s="1"/>
  <c r="Q25" i="10" s="1"/>
  <c r="I22" i="10"/>
  <c r="L96" i="9"/>
  <c r="L95" i="9"/>
  <c r="L89" i="9"/>
  <c r="L88" i="9"/>
  <c r="L86" i="9"/>
  <c r="L85" i="9"/>
  <c r="L83" i="9"/>
  <c r="L80" i="9"/>
  <c r="L78" i="9"/>
  <c r="L77" i="9"/>
  <c r="L76" i="9"/>
  <c r="L75" i="9"/>
  <c r="L74" i="9"/>
  <c r="L73" i="9"/>
  <c r="L72" i="9"/>
  <c r="L69" i="9"/>
  <c r="L63" i="9"/>
  <c r="L62" i="9"/>
  <c r="L61" i="9"/>
  <c r="L46" i="9"/>
  <c r="L50" i="9" s="1"/>
  <c r="L35" i="9"/>
  <c r="L31" i="9"/>
  <c r="L28" i="9"/>
  <c r="L24" i="9"/>
  <c r="L23" i="9"/>
  <c r="L22" i="9"/>
  <c r="L21" i="9"/>
  <c r="L18" i="9"/>
  <c r="L19" i="9" s="1"/>
  <c r="L10" i="9"/>
  <c r="L15" i="9" s="1"/>
  <c r="L70" i="9" l="1"/>
  <c r="L81" i="9"/>
  <c r="D20" i="10" s="1"/>
  <c r="L93" i="9"/>
  <c r="L97" i="9"/>
  <c r="D26" i="10" s="1"/>
  <c r="L36" i="9"/>
  <c r="L29" i="9"/>
  <c r="D23" i="10"/>
  <c r="G23" i="10" s="1"/>
  <c r="D17" i="10"/>
  <c r="D11" i="10"/>
  <c r="G11" i="10" s="1"/>
  <c r="O20" i="10" l="1"/>
  <c r="O22" i="10" s="1"/>
  <c r="K20" i="10"/>
  <c r="K22" i="10" s="1"/>
  <c r="M22" i="10" s="1"/>
  <c r="Q22" i="10" s="1"/>
  <c r="G13" i="10"/>
  <c r="G17" i="10"/>
  <c r="G19" i="10" s="1"/>
  <c r="I19" i="10" s="1"/>
  <c r="K17" i="10"/>
  <c r="K19" i="10" s="1"/>
  <c r="K26" i="10"/>
  <c r="G26" i="10"/>
  <c r="L59" i="9"/>
  <c r="L98" i="9" s="1"/>
  <c r="K13" i="10"/>
  <c r="O13" i="10"/>
  <c r="O26" i="10"/>
  <c r="O23" i="10"/>
  <c r="K23" i="10"/>
  <c r="O17" i="10"/>
  <c r="N29" i="10" s="1"/>
  <c r="M19" i="10" l="1"/>
  <c r="Q19" i="10" s="1"/>
  <c r="D14" i="10"/>
  <c r="G14" i="10" s="1"/>
  <c r="G20" i="10"/>
  <c r="G16" i="10" l="1"/>
  <c r="I16" i="10" s="1"/>
  <c r="F29" i="10"/>
  <c r="K14" i="10"/>
  <c r="K16" i="10" l="1"/>
  <c r="M16" i="10" s="1"/>
  <c r="Q16" i="10" s="1"/>
  <c r="J29" i="10"/>
  <c r="F30" i="10"/>
  <c r="J30" i="10" l="1"/>
  <c r="N30" i="10" s="1"/>
  <c r="D29" i="10"/>
  <c r="I13" i="10"/>
  <c r="E26" i="10" l="1"/>
  <c r="E14" i="10"/>
  <c r="E17" i="10"/>
  <c r="E20" i="10"/>
  <c r="E23" i="10"/>
  <c r="D30" i="10"/>
  <c r="E11" i="10"/>
  <c r="M13" i="10"/>
  <c r="Q13" i="10" s="1"/>
  <c r="E29" i="10" l="1"/>
  <c r="H29" i="10"/>
  <c r="H30" i="10" s="1"/>
  <c r="P29" i="10"/>
  <c r="L29" i="10"/>
  <c r="L30" i="10" l="1"/>
  <c r="P30" i="10" s="1"/>
</calcChain>
</file>

<file path=xl/sharedStrings.xml><?xml version="1.0" encoding="utf-8"?>
<sst xmlns="http://schemas.openxmlformats.org/spreadsheetml/2006/main" count="402" uniqueCount="283">
  <si>
    <t>ITEM</t>
  </si>
  <si>
    <t>ESPECIFICAÇÕES</t>
  </si>
  <si>
    <t>UNID.</t>
  </si>
  <si>
    <t>QUANT.</t>
  </si>
  <si>
    <t>1.1</t>
  </si>
  <si>
    <t>m²</t>
  </si>
  <si>
    <t>4.1</t>
  </si>
  <si>
    <t>4.3</t>
  </si>
  <si>
    <t>3.1</t>
  </si>
  <si>
    <t>3.2</t>
  </si>
  <si>
    <t xml:space="preserve"> </t>
  </si>
  <si>
    <t>SERVIÇOS PRELIMINARES</t>
  </si>
  <si>
    <t>1.2</t>
  </si>
  <si>
    <t>SINALIZAÇÃO VIÁRIA</t>
  </si>
  <si>
    <t>2.1</t>
  </si>
  <si>
    <t>PAVIMENTAÇÃO</t>
  </si>
  <si>
    <t>4.2</t>
  </si>
  <si>
    <t>Placa de obra do agente financiador em chapa galvanizada - colocada</t>
  </si>
  <si>
    <t xml:space="preserve"> PREFEITURA MUNICIPAL DE GASPAR</t>
  </si>
  <si>
    <t xml:space="preserve">  Secretaria de Planejamento e Desenvolvimento </t>
  </si>
  <si>
    <t>P.UNIT.
R$</t>
  </si>
  <si>
    <t>TOTAL
R$</t>
  </si>
  <si>
    <t>CÓD. FONTE</t>
  </si>
  <si>
    <t>TOTAL GERAL</t>
  </si>
  <si>
    <t>As placas de obra e ART do responsável pela execução já estão incluso no custo do BDI.</t>
  </si>
  <si>
    <t>1.3</t>
  </si>
  <si>
    <t>Banheiro químico (altura: 2,315m, largura: 1,156m, profundidade:1,206m, volume do tanque: 120 litros, peso 110 kg, produto químico para utilização de 5 pessoas, considerando limpeza do banheiro a cada 15 dias</t>
  </si>
  <si>
    <t>1.4</t>
  </si>
  <si>
    <t>BDI</t>
  </si>
  <si>
    <t>P.UNIT. C/ BDI</t>
  </si>
  <si>
    <t>4.4</t>
  </si>
  <si>
    <t>GALERIA DE ÁGUAS PLUVIAIS</t>
  </si>
  <si>
    <t>EQUIPAMENTO DE SINALIZAÇÃO E SEGURANÇA</t>
  </si>
  <si>
    <t>SINAPI (C)
74221/001</t>
  </si>
  <si>
    <t>Equipamentos de sinalização e isolamento de áreas e sinalização noturna (iluminação, placas indicativas)</t>
  </si>
  <si>
    <t>m</t>
  </si>
  <si>
    <t>SERVIÇO DE ESCAVAÇÃO E REATERRO DE VALA</t>
  </si>
  <si>
    <t>m³</t>
  </si>
  <si>
    <t>m³xkm</t>
  </si>
  <si>
    <t>2.2</t>
  </si>
  <si>
    <t>SERVIÇO DE ASSENTAMENTO DE TUBOS DE CONCRETO</t>
  </si>
  <si>
    <t>Fornecimento e assentamento de tubulação de concreto simples classe PS-2(NBR 8890/2003) - Ø 30 cm (travessas) – incluso: junta argamassada.</t>
  </si>
  <si>
    <t>Região</t>
  </si>
  <si>
    <t>2.3</t>
  </si>
  <si>
    <t>2.4</t>
  </si>
  <si>
    <t>EXECUÇÃO DE POÇO DE VISITA, CAIXA DE LIGAÇÃO E BOCA DE LOBO</t>
  </si>
  <si>
    <t xml:space="preserve">un </t>
  </si>
  <si>
    <t>Para composição dos preços unitários foi observada a desoneração conforme lei 12.546/2011</t>
  </si>
  <si>
    <t>2.1.1</t>
  </si>
  <si>
    <t>2.2.1</t>
  </si>
  <si>
    <t>2.2.2</t>
  </si>
  <si>
    <t>2.2.3</t>
  </si>
  <si>
    <t>2.2.4</t>
  </si>
  <si>
    <t>2.2.5</t>
  </si>
  <si>
    <t>2.3.1</t>
  </si>
  <si>
    <t>2.3.4</t>
  </si>
  <si>
    <t>2.4.1</t>
  </si>
  <si>
    <t>2.4.2</t>
  </si>
  <si>
    <t>5.1</t>
  </si>
  <si>
    <t>5.2</t>
  </si>
  <si>
    <t>5.3</t>
  </si>
  <si>
    <t>5.4</t>
  </si>
  <si>
    <t>3.3</t>
  </si>
  <si>
    <t>3.4</t>
  </si>
  <si>
    <t>3.5</t>
  </si>
  <si>
    <t>3.6</t>
  </si>
  <si>
    <t>4.5</t>
  </si>
  <si>
    <t xml:space="preserve">TOTAL DO ITEM 4 </t>
  </si>
  <si>
    <t>SINAPI (C)
85323</t>
  </si>
  <si>
    <t>Locação e nivelamento de rede coletora c/ auxílio de equipamento de topografia</t>
  </si>
  <si>
    <t>SINAPI (C)
93367</t>
  </si>
  <si>
    <t>SINAPI  
92808 (C)
7790 (I)</t>
  </si>
  <si>
    <t>SERVIÇOS COMPLEMENTARES</t>
  </si>
  <si>
    <t>3.7</t>
  </si>
  <si>
    <t>2.4.3</t>
  </si>
  <si>
    <t>MOVIMENTAÇÃO DE TERRA</t>
  </si>
  <si>
    <t>Escavação mecânica de material 1ª categoria, proveniente de corte de sub-leito c/trator de esteiras de 160 HP.</t>
  </si>
  <si>
    <t>Regularização e compactação de sub-leito até 20 cm de espessura</t>
  </si>
  <si>
    <t>4.6</t>
  </si>
  <si>
    <t>4.7</t>
  </si>
  <si>
    <t>5.5</t>
  </si>
  <si>
    <t>6.1</t>
  </si>
  <si>
    <t>6.2</t>
  </si>
  <si>
    <t>Execução c/ fornecimento de material da camada de base de brita graduada (15cm) faixa "C" do DNIT e compactada a 100% P.N. considerado 15% empolamento e transporte até o local</t>
  </si>
  <si>
    <t>Execução e fornecimento de mat. de imprimação c/ CM-30 (Asfalto Diluído) taxa de 1,2 l/m²</t>
  </si>
  <si>
    <t>Execução e fornecimento de mat. de pintura de ligação c/ emulsão RR-2C - taxa de aplicação da emulsão diluída a 0,8 l/m² a 1,0 l/m²</t>
  </si>
  <si>
    <t>Fornecimento e aplicação de C.A.U.Q.(Concreto Asfáltico Usinado a Quente) capa de rolamento c/ esp.=5cm faixa "C" do D.N.I.T. Compactada em camada única.</t>
  </si>
  <si>
    <t>Carga, manobras e descarga de mistura betuminosa a quente com caminhão basculante 6 m³</t>
  </si>
  <si>
    <t>txkm</t>
  </si>
  <si>
    <t>4.8</t>
  </si>
  <si>
    <t>4.9</t>
  </si>
  <si>
    <t xml:space="preserve">              PREFEITURA MUNICIPAL DE GASPAR</t>
  </si>
  <si>
    <t xml:space="preserve">              Secretaria de Planejamento e Desenvolvimento</t>
  </si>
  <si>
    <t>OBJETO:</t>
  </si>
  <si>
    <t>LOCAL:</t>
  </si>
  <si>
    <t>GASPAR - SC</t>
  </si>
  <si>
    <t>CRONOGRAMA FÍSICO-FINANCEIRO</t>
  </si>
  <si>
    <t>DESCRIMAÇÃO DOS SERVIÇOS</t>
  </si>
  <si>
    <t>PESO</t>
  </si>
  <si>
    <t>(%)</t>
  </si>
  <si>
    <t xml:space="preserve"> MÊS 01</t>
  </si>
  <si>
    <t xml:space="preserve"> MÊS 02</t>
  </si>
  <si>
    <t>1.0</t>
  </si>
  <si>
    <t>Serviços Preliminares</t>
  </si>
  <si>
    <t>2.0</t>
  </si>
  <si>
    <t>Galeria de Águas Pluviais</t>
  </si>
  <si>
    <t>3.0</t>
  </si>
  <si>
    <t>Pavimentação</t>
  </si>
  <si>
    <t>4.0</t>
  </si>
  <si>
    <t>5.0</t>
  </si>
  <si>
    <t>Sinalização viária</t>
  </si>
  <si>
    <t>VALOR PARCIAL</t>
  </si>
  <si>
    <t>VALOR ACUMULADO</t>
  </si>
  <si>
    <t>Movimentação de Terra</t>
  </si>
  <si>
    <t>Serviços Complementares</t>
  </si>
  <si>
    <t>6.0</t>
  </si>
  <si>
    <t xml:space="preserve"> MÊS 03</t>
  </si>
  <si>
    <t>Med.</t>
  </si>
  <si>
    <t>acum.</t>
  </si>
  <si>
    <t>R$</t>
  </si>
  <si>
    <t>VALOR TOTAL R$</t>
  </si>
  <si>
    <t>SINAPI (C)
 78472</t>
  </si>
  <si>
    <t>Serviços topografia p/ pavimentação inclusive nota de serviço e acompanhamento do greide</t>
  </si>
  <si>
    <t>2.3.2</t>
  </si>
  <si>
    <t>2.3.3</t>
  </si>
  <si>
    <t>2.3.5</t>
  </si>
  <si>
    <t>2.5</t>
  </si>
  <si>
    <t>2.5.1</t>
  </si>
  <si>
    <t>2.5.2</t>
  </si>
  <si>
    <t>2.5.3</t>
  </si>
  <si>
    <t>2.5.4</t>
  </si>
  <si>
    <t>5.6</t>
  </si>
  <si>
    <t>5.7</t>
  </si>
  <si>
    <t>5.8</t>
  </si>
  <si>
    <t>5.9</t>
  </si>
  <si>
    <t>5.10</t>
  </si>
  <si>
    <t>Fornecimento e assentamento de meio-fio de concreto pré-moldado, seção trapezoidal 10x12x30 cm L=80 cm, inclusive rejuntamento c/argamassa (cimento/areia traço 1:4) e rebaixamentos em passagem sinalizada  das entradas de propriedades de lindeiros, incluso escavação e reaterro.</t>
  </si>
  <si>
    <t>CONVÊNIO:</t>
  </si>
  <si>
    <t>SINAPI (C)
90091</t>
  </si>
  <si>
    <t>SINAPI (C)
90093</t>
  </si>
  <si>
    <t>COMPOSIÇÃO
 01</t>
  </si>
  <si>
    <t>COMPOSIÇÃO
 02</t>
  </si>
  <si>
    <t>REFORÇO DO FUNDO DA VALA E ENROCAMENTO SAÍDA DE BUEIRO</t>
  </si>
  <si>
    <t xml:space="preserve">Total do subitem 2.4 </t>
  </si>
  <si>
    <t>SINAPI
73607 (C)
6240 (I)</t>
  </si>
  <si>
    <t>SINAPI (C)
94304</t>
  </si>
  <si>
    <t>Aterro mecanizado de vala/cava, utilizando escavadeira hidráulica e compactador vibratório até 1,50 m de prof., com material de 1ª categoria, solo argilo arenoso em local de baixo nível de interferência.</t>
  </si>
  <si>
    <t>SINAPI (C)
94306</t>
  </si>
  <si>
    <t>Aterro mecanizado de vala/cava, utilizando escavadeira hidráulica e compactador vibratório de 1,50 a  3,0 m de prof., com material de 1ª categoria, solo argilo arenoso em local de baixo nível de interferência.</t>
  </si>
  <si>
    <t>und</t>
  </si>
  <si>
    <t xml:space="preserve"> Fornecimento e colocação de tachão refletivo bidirecional </t>
  </si>
  <si>
    <t>2.2.7</t>
  </si>
  <si>
    <t>2.2.8</t>
  </si>
  <si>
    <t>2.5.5</t>
  </si>
  <si>
    <t>Remoção de cerca com mourões de concreto 10 x 10 cm</t>
  </si>
  <si>
    <t xml:space="preserve">Recomposição de cerca com mourões de concreto quadrado reto 10x10 cm, espaçamento 3,0 m, cravados 0,5 m, com 4 fios de arame farpados. </t>
  </si>
  <si>
    <t>3.8</t>
  </si>
  <si>
    <t>3.9</t>
  </si>
  <si>
    <t>Lastro de brita nº 2 apiloada manualmente (fundo de vala) - incl. Transporte</t>
  </si>
  <si>
    <t>Lastro de rachão apiloada manualmente (fundo de vala) - incl. Transporte</t>
  </si>
  <si>
    <t>COMPOSIÇÃO 15</t>
  </si>
  <si>
    <t xml:space="preserve">TOTAL DO ITEM 5 </t>
  </si>
  <si>
    <t xml:space="preserve">Total do subitem 2.5 </t>
  </si>
  <si>
    <t xml:space="preserve">TOTAL DO ITEM 2 </t>
  </si>
  <si>
    <t xml:space="preserve">TOTAL DO ITEM 3 </t>
  </si>
  <si>
    <t xml:space="preserve">Total do subitem 2.3 </t>
  </si>
  <si>
    <t xml:space="preserve">Total do subitem 2.2 </t>
  </si>
  <si>
    <t xml:space="preserve">Total do subitem 2.1 </t>
  </si>
  <si>
    <t xml:space="preserve">TOTAL DO ITEM 1 </t>
  </si>
  <si>
    <r>
      <t xml:space="preserve">PLANILHA DE ORÇAMENTO -  </t>
    </r>
    <r>
      <rPr>
        <b/>
        <sz val="14"/>
        <color rgb="FFFF0000"/>
        <rFont val="Arial"/>
        <family val="2"/>
      </rPr>
      <t>sem desoneração</t>
    </r>
  </si>
  <si>
    <t>CONVÊNIO</t>
  </si>
  <si>
    <t>Empreendimento:    PAVIMENTAÇÃO e DRENAGEM DA RUA ITÁLIA</t>
  </si>
  <si>
    <t>Local:                        Bairro Alto Gasparinho - Gaspar - SC</t>
  </si>
  <si>
    <t>Desmatamento e limpeza mecanizada de terreno com remoção de camada vegetal, utilizando trator de esteiras</t>
  </si>
  <si>
    <t>mês</t>
  </si>
  <si>
    <t>Reaterro mecanizado de vala/cava, utilizando escavadeira hidráulica e compactador vibratório até 1,50 m de prof., s/ substituição de material de 1ª categoria em local de baixo nível de interferência - reaprov. Material escavado</t>
  </si>
  <si>
    <t>Fornecimento e assentamento de tubulação de concreto simples, classe- PS2, PB, DN 400 MM, para águas pluviais (NBR8890)</t>
  </si>
  <si>
    <t>Fornecimento  e assentamento de tubulação  concreto armado, classe PA-2, PB, DN 800 MM, para águas pluviais (NBR 8890)</t>
  </si>
  <si>
    <t>Fornecimento e assentamento de tubulação de concreto classe simples PS-2, PB, DN 600MM,  para águas pluviais (NBR8890)</t>
  </si>
  <si>
    <t>SINAPI  
92809 (C)
7785 (I)</t>
  </si>
  <si>
    <t>SINAPI  
92811 (C)
7793 (I)</t>
  </si>
  <si>
    <t>SINAPI  
92813 (C)
7763 (I)</t>
  </si>
  <si>
    <t>Execução de Caixa de Ligação (CL) , em alvenaria de tijolos maciços de concreto 1 vez (8x15x25cm), esp.= 25 cm c/ base, laje em concreto armado fck 25 MPa, aço CA50A Ø 10,0; 8,0 mm rebocado internamente com argamassa cim/areia traço 1:3, conforme detalhe em projeto – rede coletora de ø = 40cm</t>
  </si>
  <si>
    <t>Execução c/ fornecimento de material da camada de Sub base com rachão (20cm) preenchida com brita 1 e pó de pedra compactada - incluso transporte</t>
  </si>
  <si>
    <t>Transporte com caminhão basculante 10 m³ de massa asfáltica para pavimentação urbanba. DMT 15,0 Km</t>
  </si>
  <si>
    <t>Placa de sinalizacao de regulamentação Ø 0,50m em chapa de aço num 16 com pintura refletiva</t>
  </si>
  <si>
    <t>Placa de sinalizacao de regulamentação octogonal em chapa de aço num 16 com pintura refletiva</t>
  </si>
  <si>
    <t>Placa de sinalizacao de advertência em chapa de aço num 16 com pintura refletiva</t>
  </si>
  <si>
    <t>Tubo aco galvanizado com costura, classe media, DN 2", e = *3,65* mm, peso *5,10*kg/m (NBR5580)</t>
  </si>
  <si>
    <t>TOTAL DO ITEM 6</t>
  </si>
  <si>
    <t>SICRO 5213362</t>
  </si>
  <si>
    <t xml:space="preserve"> SINAPI (C) 74209/001</t>
  </si>
  <si>
    <t xml:space="preserve"> SINAPI ( C) 73859/001</t>
  </si>
  <si>
    <t xml:space="preserve">SINAPI (C)
93589 </t>
  </si>
  <si>
    <t xml:space="preserve">SINAPI (C)
74205/001 </t>
  </si>
  <si>
    <t xml:space="preserve">SINAPI (C)
83338 </t>
  </si>
  <si>
    <t xml:space="preserve">SINAPI (C) 93589 </t>
  </si>
  <si>
    <t xml:space="preserve">SINAPI (C)
83344 </t>
  </si>
  <si>
    <t xml:space="preserve">SINAPI (I)  6079 </t>
  </si>
  <si>
    <t xml:space="preserve">SINAPI (C) 95875 </t>
  </si>
  <si>
    <t>SINAPI  (C)
72961</t>
  </si>
  <si>
    <t xml:space="preserve">SINAPI (C)
72945 </t>
  </si>
  <si>
    <t xml:space="preserve">SINAPI (C)
72943 </t>
  </si>
  <si>
    <t xml:space="preserve">SINAPI (C) 95995             </t>
  </si>
  <si>
    <t xml:space="preserve">SINAPI (C) 72891 </t>
  </si>
  <si>
    <t xml:space="preserve">SINAPI (C)
95303 </t>
  </si>
  <si>
    <t xml:space="preserve">SINAPI (I) 34723 </t>
  </si>
  <si>
    <t xml:space="preserve">SINAPI  (I) 34723 </t>
  </si>
  <si>
    <t>SINAPI  ( I) 7696</t>
  </si>
  <si>
    <t xml:space="preserve">SICRO 5213408
</t>
  </si>
  <si>
    <t>1.5</t>
  </si>
  <si>
    <t>Tábua de pinus para assentamento de tubo em fundo de vala, compr.3,0 m, esp.=2,50cm, largura 0,20m - incl. Transpote.</t>
  </si>
  <si>
    <t>Escavação mecânica de material 1ª categoria, proveniente de remoção de material inservível+alargamento da pista existente, com escavadeira hidráulica cap. 0,78 m³.</t>
  </si>
  <si>
    <r>
      <t xml:space="preserve">Espalhamento mecanizado de material de bota fora proveniente de </t>
    </r>
    <r>
      <rPr>
        <i/>
        <sz val="10"/>
        <rFont val="Calibri"/>
        <family val="2"/>
      </rPr>
      <t xml:space="preserve">(corte sub-leito + mat. inservível + remoção mat. alargamento da pista), </t>
    </r>
    <r>
      <rPr>
        <sz val="10"/>
        <rFont val="Calibri"/>
        <family val="2"/>
      </rPr>
      <t>c/ utilização de trator esteira 165 HP.</t>
    </r>
  </si>
  <si>
    <t>Fornecimento de argila ou argila arenosa para aterro / reaterro (retirado na jazida - sem transporte)</t>
  </si>
  <si>
    <t xml:space="preserve">Placa de aço esmaltada para  identificação de rua, *45 cm x 20* cm </t>
  </si>
  <si>
    <t>SINAPI (I) 13521</t>
  </si>
  <si>
    <t>Aterro mecanizado com compactação para as área dos passeios com solo argilo-arenoso, desconsiderando o transporte</t>
  </si>
  <si>
    <t>COMPOSIÇÃO 17</t>
  </si>
  <si>
    <t>COMPOSIÇÃO 03</t>
  </si>
  <si>
    <t>COMPOSIÇÃO 04</t>
  </si>
  <si>
    <t>COMPOSIÇÃO 05</t>
  </si>
  <si>
    <t>Reforço do subleito com material de jazida 1ª categoria, CBR ≥ 10 Expansão ≤ 2%, compactação 95% do PN, incluso transporte até o local.</t>
  </si>
  <si>
    <t>Enrocamento com pedra detonada para Saída do bueiro, com arrumação do material</t>
  </si>
  <si>
    <t>2.6</t>
  </si>
  <si>
    <t>DRENO CEGO</t>
  </si>
  <si>
    <t>2.6.1</t>
  </si>
  <si>
    <t>2.6.2</t>
  </si>
  <si>
    <t>2.6.3</t>
  </si>
  <si>
    <t>Execução de dreno com manta geotêxtil 200g/m²</t>
  </si>
  <si>
    <t>SINAPI (C)
 73881/001</t>
  </si>
  <si>
    <t>Brita nº 2 para dreno - s/ transporte</t>
  </si>
  <si>
    <t>2.6.4</t>
  </si>
  <si>
    <t>2.6.5</t>
  </si>
  <si>
    <t>2.6.6</t>
  </si>
  <si>
    <r>
      <t xml:space="preserve">Espalhamento mecanizado de material de bota fora proveniente de </t>
    </r>
    <r>
      <rPr>
        <i/>
        <sz val="10"/>
        <rFont val="Calibri"/>
        <family val="2"/>
      </rPr>
      <t xml:space="preserve">(mat. drenos), </t>
    </r>
    <r>
      <rPr>
        <sz val="10"/>
        <rFont val="Calibri"/>
        <family val="2"/>
      </rPr>
      <t>c/ utilização de trator esteira 165 HP.</t>
    </r>
  </si>
  <si>
    <t>Transporte local com caminhão basculante 10m³, rodovia pavimentada - DMT 15,0 km</t>
  </si>
  <si>
    <t>Transporte local com caminhão basculante 10m³ mat. de jazida para aterro passeio, rodovia pavimentada - DMT 7,75km</t>
  </si>
  <si>
    <t>COMPOSIÇÃO 12</t>
  </si>
  <si>
    <t>COMPOSIÇÃO 13</t>
  </si>
  <si>
    <t>COMPOSIÇÃO 14</t>
  </si>
  <si>
    <t>COMPOSIÇÃO 16</t>
  </si>
  <si>
    <t>Escavação mecânica de vala (retro-escavadeira/escavadeira hidr.) p/ assentamento de tubos de concreto c/ profundidade até 1,50 m c/ baixo nível de interferência</t>
  </si>
  <si>
    <t>Escavação mecânica de vala (retro-escavadeira/escavadeira hidr.) p/ assentamento de tubos de concreto c/ profundidade de 1,50 a 3,0 m c/ baixo nível de interferência</t>
  </si>
  <si>
    <t>Locação de escoramento metálico com blindagem, estronca e acessórios em aço, cravados e movimentados por escavadeiras hidráulicas com profundidade até 1,5 m e largura até 2,0 m - incluso manutenção e transporte.</t>
  </si>
  <si>
    <t>Locação de escoramento metálico com blindagem, estronca e acessórios em aço, cravados e movimentados por escavadeiras hidráulicas com profundidade de 1,5m a 3,0 m - incluso manutenção e transporte.</t>
  </si>
  <si>
    <t>Fornecimento e assentamento de tampão de Ferro fundido Ø 60 cm 83 kg, carga mín. 15.000 Kg e máx. 30.000 kg p/ poços de visita de drenagem pluvial, fundida sobre tampa de conreto armado.</t>
  </si>
  <si>
    <t>COMPOSIÇÃO 6</t>
  </si>
  <si>
    <t>COMPOSIÇÃO  7</t>
  </si>
  <si>
    <t>COMPOSIÇÃO 8</t>
  </si>
  <si>
    <t>COMPOSIÇÃO 9</t>
  </si>
  <si>
    <t>COMPOSIÇÃO 11</t>
  </si>
  <si>
    <t>2.5.6</t>
  </si>
  <si>
    <t>2.5.7</t>
  </si>
  <si>
    <t xml:space="preserve">Poço de visita combinado com boca lobo Φ60cm, hméd.=240CM, em alv tij macico 1/2 vez, revestida com argamassa, sobre base de concreto  FCK=20MPA, com tampa de concreto armado, incluindo escavação e reaterro -  conforme detalhe em projeto </t>
  </si>
  <si>
    <t>SICRO 5914622</t>
  </si>
  <si>
    <t>0,06t CAP /TN CBUQ</t>
  </si>
  <si>
    <t>Transporte de material betuminoso com caminhão distribuidor - rodovia pavimentada -DMT =240KM</t>
  </si>
  <si>
    <t>2.2.6</t>
  </si>
  <si>
    <t>Gaspar, 11 de julho de 2017</t>
  </si>
  <si>
    <t>Mariana Andreazza Bernardi</t>
  </si>
  <si>
    <t>Crea SC 092398-9</t>
  </si>
  <si>
    <t>um</t>
  </si>
  <si>
    <t>SICRO 804101</t>
  </si>
  <si>
    <t xml:space="preserve">Boca de bueiro simples para tubos concreto  D = 0,80 m - alas retas
</t>
  </si>
  <si>
    <t>Escavação mecânica de vala (retro-escavadeira.) p/ execução de dreno c/ profundidade até 1,50 m c/ baixo nível de interferência</t>
  </si>
  <si>
    <t>Transporte local com caminhão basculante 10 m³ - bota fora (Assentamento tubo), rodovia revestimento primário - DMT 5km</t>
  </si>
  <si>
    <t>Transporte local com caminhão basculante 10m³ mat. Bota fora, rodovia revestimento primário - mat. escav.drenos - DMT 5 km</t>
  </si>
  <si>
    <t>Transporte local com caminhão basculante 10m³ mat. Bota fora, rodovia revestimento primário - mat. escav. solo inservível+mat. esc. alarg. pista - DMT 5 km</t>
  </si>
  <si>
    <t>Pintura c/ fornecimento de materiais de sinalização horizontal, faixa central contínua e descontinua c/ tinta retrorrefletiva a base de resina acrílica com micro esferas de vidro, cor AMARELA conf. NBR 11862/92 aplicação conf. DNER-ES 339/97  tipo "drop-on"</t>
  </si>
  <si>
    <t xml:space="preserve">Pintura c/ fornecimento de materiais de sinalização horizontal, faixa de bordo contínua e bordo da ciclofaixa/ tinta retrorrefletiva a base de resina acrílica com micro esferas de vidro, cor BRANCA conf. NBR 11862/92 </t>
  </si>
  <si>
    <t xml:space="preserve">Pintura c/ fornecimento de materiais de sinalização horizontal, faixa de bordo continua da ciclofaixa/ tinta retrorrefletiva a base de resina acrílica com micro esferas de vidro, cor VERMELHA conf. NBR 11862/92 </t>
  </si>
  <si>
    <t>IPPUJ C10.72.19.30.005</t>
  </si>
  <si>
    <t>Valores unitários obtidos através da tab. SINAPI – maio./2017 s/ desoneração.</t>
  </si>
  <si>
    <t>Outras tab. Utilizadas nos valores unitários –  SICRO - DNIT Jan/2017 ,  IPPUJ - Ago/2015 (corrigido pelo INCC-DI = 10,19%).</t>
  </si>
  <si>
    <t xml:space="preserve">Total do subitem 2.6 </t>
  </si>
  <si>
    <t>PAVIMENTAÇÃO E DRENAGEM  DA RUA ITÁLIA</t>
  </si>
  <si>
    <t>RUA ITÁLIA</t>
  </si>
  <si>
    <t>COMPOSIÇÃO 10</t>
  </si>
  <si>
    <t xml:space="preserve">Caixa de inspeção (CI) Φ80cm, hméd.=219CM, em alv tij macico 1/2 vez, revestida com argamassa , sobre base de concreto  fck=20mpa, com tampa de concreto armado, incluindo escavação e reaterro -  conforme detalhe em projeto </t>
  </si>
  <si>
    <t xml:space="preserve">Poço de visita  Φ80cm, hméd.=200CM, em alv tij macico 1/2 vez, revestida com argamassa , sobre base de concreto  FCK=25MPA, com tampa de concreto armado, incluindo escavação e reaterro -  conforme detalhe em projeto </t>
  </si>
  <si>
    <t xml:space="preserve">Poço de visita combinado com boca lobo Φ40cm e boca de lobo Φ30cm,hméd.=110CM, em alv tij macico 1/2 vez, revestida com argamassa , sobre base de concreto simples FCK=20MPA, com tampa de concreto armado, incluindo escavação e reaterro -  conforme detalhe em projeto </t>
  </si>
  <si>
    <t>Pintura c/ fornecimento de materiais de sinalização horizontal, símbolo "bicicleta" para ciclofaixa com duplo sentido, "PARE" e setas indicativas tinta retrorrefletiva a base de resina acrílica com micro esferas de vidro, cor BRANCA conf. NBR 11862/92 aplicação conf. DNER-ES 339/97  tipo "drop-on"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</si>
</sst>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_(* #,##0.00_);_(* \(#,##0.00\);_(* &quot;-&quot;??_);_(@_)"/>
    <numFmt numFmtId="165" formatCode="#,###.00"/>
    <numFmt numFmtId="166" formatCode="General_)"/>
    <numFmt numFmtId="167" formatCode="0.0"/>
    <numFmt numFmtId="168" formatCode="0.0000"/>
  </numFmts>
  <fonts count="42" x14ac:knownFonts="1">
    <font>
      <sz val="10"/>
      <name val="Arial"/>
    </font>
    <font>
      <sz val="10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 Narrow"/>
      <family val="2"/>
    </font>
    <font>
      <b/>
      <sz val="10"/>
      <name val="Arial Narrow"/>
      <family val="2"/>
    </font>
    <font>
      <b/>
      <sz val="10"/>
      <name val="Calibri"/>
      <family val="2"/>
    </font>
    <font>
      <sz val="10"/>
      <name val="Calibri"/>
      <family val="2"/>
    </font>
    <font>
      <sz val="8"/>
      <name val="Calibri"/>
      <family val="2"/>
    </font>
    <font>
      <b/>
      <sz val="12"/>
      <name val="Calibri"/>
      <family val="2"/>
    </font>
    <font>
      <sz val="10"/>
      <color indexed="9"/>
      <name val="Arial"/>
      <family val="2"/>
    </font>
    <font>
      <i/>
      <sz val="10"/>
      <color indexed="8"/>
      <name val="Calibri"/>
      <family val="2"/>
    </font>
    <font>
      <b/>
      <sz val="8"/>
      <name val="Arial"/>
      <family val="2"/>
      <charset val="1"/>
    </font>
    <font>
      <sz val="11"/>
      <color rgb="FF006100"/>
      <name val="Calibri"/>
      <family val="2"/>
      <scheme val="minor"/>
    </font>
    <font>
      <i/>
      <sz val="10"/>
      <name val="Calibri"/>
      <family val="2"/>
    </font>
    <font>
      <sz val="10"/>
      <name val="Courier"/>
      <family val="3"/>
    </font>
    <font>
      <i/>
      <sz val="10"/>
      <color indexed="12"/>
      <name val="Arial"/>
      <family val="2"/>
    </font>
    <font>
      <sz val="9"/>
      <name val="Calibri"/>
      <family val="2"/>
    </font>
    <font>
      <sz val="12"/>
      <name val="Times New Roman"/>
      <family val="1"/>
    </font>
    <font>
      <sz val="10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b/>
      <sz val="16"/>
      <name val="Arial"/>
      <family val="2"/>
    </font>
    <font>
      <b/>
      <i/>
      <sz val="12"/>
      <name val="Arial"/>
      <family val="2"/>
    </font>
    <font>
      <i/>
      <sz val="12"/>
      <name val="Arial Narrow"/>
      <family val="2"/>
    </font>
    <font>
      <sz val="12"/>
      <name val="Arial Narrow"/>
      <family val="2"/>
    </font>
    <font>
      <i/>
      <sz val="10"/>
      <name val="Arial"/>
      <family val="2"/>
    </font>
    <font>
      <sz val="8"/>
      <name val="Arial Narrow"/>
      <family val="2"/>
    </font>
    <font>
      <b/>
      <sz val="14"/>
      <name val="Arial Narrow"/>
      <family val="2"/>
    </font>
    <font>
      <b/>
      <sz val="12"/>
      <name val="Arial Narrow"/>
      <family val="2"/>
    </font>
    <font>
      <sz val="8"/>
      <name val="Arial"/>
      <family val="2"/>
    </font>
    <font>
      <sz val="20"/>
      <name val="Arial"/>
      <family val="2"/>
    </font>
    <font>
      <sz val="10"/>
      <color rgb="FFFF0000"/>
      <name val="Arial"/>
      <family val="2"/>
    </font>
    <font>
      <sz val="10"/>
      <color rgb="FF000000"/>
      <name val="Arial"/>
      <family val="2"/>
    </font>
    <font>
      <b/>
      <sz val="14"/>
      <name val="Arial"/>
      <family val="2"/>
    </font>
    <font>
      <b/>
      <sz val="14"/>
      <color rgb="FFFF0000"/>
      <name val="Arial"/>
      <family val="2"/>
    </font>
    <font>
      <b/>
      <sz val="18"/>
      <name val="Arial Narrow"/>
      <family val="2"/>
    </font>
    <font>
      <sz val="12"/>
      <color rgb="FF000000"/>
      <name val="Arial"/>
      <family val="2"/>
    </font>
    <font>
      <i/>
      <sz val="12"/>
      <color indexed="8"/>
      <name val="Calibri"/>
      <family val="2"/>
    </font>
  </fonts>
  <fills count="1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6EFCE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6">
    <xf numFmtId="0" fontId="0" fillId="0" borderId="0"/>
    <xf numFmtId="0" fontId="14" fillId="6" borderId="0" applyNumberFormat="0" applyBorder="0" applyAlignment="0" applyProtection="0"/>
    <xf numFmtId="164" fontId="1" fillId="0" borderId="0" applyFont="0" applyFill="0" applyBorder="0" applyAlignment="0" applyProtection="0"/>
    <xf numFmtId="166" fontId="16" fillId="0" borderId="0"/>
    <xf numFmtId="0" fontId="19" fillId="0" borderId="0"/>
    <xf numFmtId="9" fontId="20" fillId="0" borderId="0" applyFont="0" applyFill="0" applyBorder="0" applyAlignment="0" applyProtection="0"/>
  </cellStyleXfs>
  <cellXfs count="404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/>
    <xf numFmtId="0" fontId="2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164" fontId="3" fillId="0" borderId="0" xfId="2" applyFont="1" applyAlignment="1">
      <alignment vertical="center"/>
    </xf>
    <xf numFmtId="164" fontId="3" fillId="0" borderId="0" xfId="2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Alignment="1">
      <alignment horizontal="left"/>
    </xf>
    <xf numFmtId="0" fontId="4" fillId="0" borderId="0" xfId="0" applyFont="1" applyAlignment="1"/>
    <xf numFmtId="0" fontId="5" fillId="0" borderId="0" xfId="0" applyFont="1" applyAlignment="1"/>
    <xf numFmtId="0" fontId="8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horizontal="left"/>
    </xf>
    <xf numFmtId="0" fontId="8" fillId="0" borderId="0" xfId="0" applyFont="1" applyFill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6" fillId="0" borderId="0" xfId="0" applyFont="1" applyAlignment="1"/>
    <xf numFmtId="0" fontId="12" fillId="0" borderId="0" xfId="0" applyFont="1"/>
    <xf numFmtId="0" fontId="12" fillId="0" borderId="0" xfId="0" applyFont="1" applyAlignment="1"/>
    <xf numFmtId="0" fontId="11" fillId="0" borderId="0" xfId="0" applyFont="1" applyFill="1"/>
    <xf numFmtId="164" fontId="7" fillId="4" borderId="7" xfId="2" applyFont="1" applyFill="1" applyBorder="1" applyAlignment="1">
      <alignment horizontal="center" vertical="center"/>
    </xf>
    <xf numFmtId="2" fontId="11" fillId="0" borderId="0" xfId="0" applyNumberFormat="1" applyFont="1"/>
    <xf numFmtId="2" fontId="13" fillId="0" borderId="0" xfId="0" applyNumberFormat="1" applyFont="1" applyFill="1" applyBorder="1" applyAlignment="1">
      <alignment horizontal="left"/>
    </xf>
    <xf numFmtId="2" fontId="13" fillId="0" borderId="0" xfId="0" applyNumberFormat="1" applyFont="1" applyFill="1" applyBorder="1" applyAlignment="1">
      <alignment vertical="top"/>
    </xf>
    <xf numFmtId="39" fontId="13" fillId="0" borderId="0" xfId="0" applyNumberFormat="1" applyFont="1" applyFill="1" applyBorder="1" applyAlignment="1">
      <alignment horizontal="center"/>
    </xf>
    <xf numFmtId="165" fontId="13" fillId="0" borderId="0" xfId="0" applyNumberFormat="1" applyFont="1" applyFill="1" applyBorder="1" applyAlignment="1">
      <alignment horizontal="right"/>
    </xf>
    <xf numFmtId="164" fontId="8" fillId="0" borderId="4" xfId="2" applyFont="1" applyFill="1" applyBorder="1" applyAlignment="1">
      <alignment horizontal="center" vertical="center"/>
    </xf>
    <xf numFmtId="0" fontId="8" fillId="5" borderId="11" xfId="0" applyFont="1" applyFill="1" applyBorder="1" applyAlignment="1"/>
    <xf numFmtId="10" fontId="12" fillId="0" borderId="0" xfId="0" applyNumberFormat="1" applyFont="1" applyAlignment="1">
      <alignment horizontal="left"/>
    </xf>
    <xf numFmtId="0" fontId="8" fillId="0" borderId="14" xfId="0" applyFont="1" applyBorder="1" applyAlignment="1">
      <alignment horizontal="right"/>
    </xf>
    <xf numFmtId="0" fontId="8" fillId="0" borderId="11" xfId="0" applyFont="1" applyBorder="1" applyAlignment="1">
      <alignment horizontal="right"/>
    </xf>
    <xf numFmtId="0" fontId="8" fillId="0" borderId="4" xfId="1" applyFont="1" applyFill="1" applyBorder="1" applyAlignment="1">
      <alignment horizontal="center" vertical="center"/>
    </xf>
    <xf numFmtId="0" fontId="8" fillId="0" borderId="15" xfId="0" applyFont="1" applyBorder="1" applyAlignment="1">
      <alignment horizontal="center"/>
    </xf>
    <xf numFmtId="0" fontId="17" fillId="0" borderId="0" xfId="0" applyFont="1"/>
    <xf numFmtId="164" fontId="7" fillId="4" borderId="4" xfId="2" applyFont="1" applyFill="1" applyBorder="1" applyAlignment="1">
      <alignment horizontal="center" vertical="center"/>
    </xf>
    <xf numFmtId="0" fontId="8" fillId="5" borderId="2" xfId="0" applyFont="1" applyFill="1" applyBorder="1" applyAlignment="1"/>
    <xf numFmtId="164" fontId="7" fillId="7" borderId="5" xfId="2" applyFont="1" applyFill="1" applyBorder="1" applyAlignment="1">
      <alignment horizontal="center" vertical="center"/>
    </xf>
    <xf numFmtId="0" fontId="8" fillId="0" borderId="25" xfId="0" applyFont="1" applyBorder="1" applyAlignment="1">
      <alignment horizontal="center"/>
    </xf>
    <xf numFmtId="164" fontId="7" fillId="7" borderId="4" xfId="2" applyFont="1" applyFill="1" applyBorder="1" applyAlignment="1">
      <alignment horizontal="center" vertical="center"/>
    </xf>
    <xf numFmtId="0" fontId="8" fillId="0" borderId="26" xfId="0" applyFont="1" applyFill="1" applyBorder="1" applyAlignment="1">
      <alignment horizontal="center" vertical="center"/>
    </xf>
    <xf numFmtId="4" fontId="8" fillId="0" borderId="26" xfId="0" applyNumberFormat="1" applyFont="1" applyFill="1" applyBorder="1" applyAlignment="1">
      <alignment horizontal="right" vertical="center"/>
    </xf>
    <xf numFmtId="10" fontId="8" fillId="0" borderId="26" xfId="2" applyNumberFormat="1" applyFont="1" applyFill="1" applyBorder="1" applyAlignment="1">
      <alignment horizontal="center" vertical="center"/>
    </xf>
    <xf numFmtId="164" fontId="8" fillId="0" borderId="26" xfId="2" applyFont="1" applyFill="1" applyBorder="1" applyAlignment="1">
      <alignment horizontal="right" vertical="center"/>
    </xf>
    <xf numFmtId="0" fontId="8" fillId="0" borderId="32" xfId="0" applyFont="1" applyFill="1" applyBorder="1" applyAlignment="1">
      <alignment horizontal="center" vertical="center"/>
    </xf>
    <xf numFmtId="4" fontId="8" fillId="0" borderId="32" xfId="0" applyNumberFormat="1" applyFont="1" applyFill="1" applyBorder="1" applyAlignment="1">
      <alignment horizontal="right" vertical="center"/>
    </xf>
    <xf numFmtId="10" fontId="8" fillId="0" borderId="32" xfId="2" applyNumberFormat="1" applyFont="1" applyFill="1" applyBorder="1" applyAlignment="1">
      <alignment horizontal="center" vertical="center"/>
    </xf>
    <xf numFmtId="164" fontId="8" fillId="0" borderId="32" xfId="2" applyFont="1" applyFill="1" applyBorder="1" applyAlignment="1">
      <alignment horizontal="center" vertical="center"/>
    </xf>
    <xf numFmtId="164" fontId="8" fillId="0" borderId="32" xfId="2" applyFont="1" applyFill="1" applyBorder="1" applyAlignment="1">
      <alignment horizontal="right" vertical="center"/>
    </xf>
    <xf numFmtId="0" fontId="8" fillId="0" borderId="26" xfId="3" applyNumberFormat="1" applyFont="1" applyFill="1" applyBorder="1" applyAlignment="1" applyProtection="1">
      <alignment horizontal="center" vertical="center" wrapText="1"/>
    </xf>
    <xf numFmtId="0" fontId="8" fillId="0" borderId="32" xfId="3" applyNumberFormat="1" applyFont="1" applyFill="1" applyBorder="1" applyAlignment="1" applyProtection="1">
      <alignment horizontal="center" vertical="center" wrapText="1"/>
    </xf>
    <xf numFmtId="43" fontId="8" fillId="0" borderId="32" xfId="1" applyNumberFormat="1" applyFont="1" applyFill="1" applyBorder="1" applyAlignment="1">
      <alignment horizontal="right" vertical="center"/>
    </xf>
    <xf numFmtId="43" fontId="8" fillId="0" borderId="32" xfId="0" applyNumberFormat="1" applyFont="1" applyFill="1" applyBorder="1" applyAlignment="1">
      <alignment horizontal="right" vertical="center" wrapText="1"/>
    </xf>
    <xf numFmtId="43" fontId="8" fillId="0" borderId="35" xfId="0" applyNumberFormat="1" applyFont="1" applyFill="1" applyBorder="1" applyAlignment="1">
      <alignment horizontal="right" vertical="center" wrapText="1"/>
    </xf>
    <xf numFmtId="0" fontId="8" fillId="0" borderId="26" xfId="1" applyFont="1" applyFill="1" applyBorder="1" applyAlignment="1">
      <alignment horizontal="center" vertical="center"/>
    </xf>
    <xf numFmtId="10" fontId="8" fillId="0" borderId="35" xfId="2" applyNumberFormat="1" applyFont="1" applyFill="1" applyBorder="1" applyAlignment="1">
      <alignment horizontal="center" vertical="center"/>
    </xf>
    <xf numFmtId="164" fontId="8" fillId="0" borderId="35" xfId="2" applyFont="1" applyFill="1" applyBorder="1" applyAlignment="1">
      <alignment horizontal="right" vertical="center"/>
    </xf>
    <xf numFmtId="4" fontId="8" fillId="0" borderId="35" xfId="0" applyNumberFormat="1" applyFont="1" applyFill="1" applyBorder="1" applyAlignment="1">
      <alignment horizontal="right" vertical="center"/>
    </xf>
    <xf numFmtId="164" fontId="7" fillId="7" borderId="7" xfId="2" applyFont="1" applyFill="1" applyBorder="1" applyAlignment="1">
      <alignment horizontal="center" vertical="center"/>
    </xf>
    <xf numFmtId="4" fontId="8" fillId="0" borderId="32" xfId="2" applyNumberFormat="1" applyFont="1" applyFill="1" applyBorder="1" applyAlignment="1">
      <alignment horizontal="right" vertical="center"/>
    </xf>
    <xf numFmtId="4" fontId="8" fillId="0" borderId="38" xfId="0" applyNumberFormat="1" applyFont="1" applyFill="1" applyBorder="1" applyAlignment="1">
      <alignment horizontal="right" vertical="center"/>
    </xf>
    <xf numFmtId="0" fontId="8" fillId="0" borderId="38" xfId="0" applyFont="1" applyFill="1" applyBorder="1" applyAlignment="1">
      <alignment horizontal="center" vertical="center"/>
    </xf>
    <xf numFmtId="43" fontId="8" fillId="0" borderId="26" xfId="0" applyNumberFormat="1" applyFont="1" applyFill="1" applyBorder="1" applyAlignment="1">
      <alignment horizontal="right" vertical="center" wrapText="1"/>
    </xf>
    <xf numFmtId="4" fontId="8" fillId="0" borderId="0" xfId="0" applyNumberFormat="1" applyFont="1" applyFill="1" applyBorder="1" applyAlignment="1">
      <alignment horizontal="right" vertical="center"/>
    </xf>
    <xf numFmtId="0" fontId="21" fillId="0" borderId="0" xfId="0" applyFont="1"/>
    <xf numFmtId="0" fontId="22" fillId="0" borderId="0" xfId="0" applyFont="1"/>
    <xf numFmtId="0" fontId="23" fillId="0" borderId="0" xfId="0" applyFont="1"/>
    <xf numFmtId="164" fontId="21" fillId="0" borderId="0" xfId="2" applyFont="1"/>
    <xf numFmtId="0" fontId="1" fillId="0" borderId="0" xfId="0" applyFont="1"/>
    <xf numFmtId="0" fontId="24" fillId="0" borderId="39" xfId="0" applyFont="1" applyFill="1" applyBorder="1" applyAlignment="1">
      <alignment horizontal="right" vertical="center"/>
    </xf>
    <xf numFmtId="0" fontId="25" fillId="0" borderId="8" xfId="0" applyFont="1" applyBorder="1" applyAlignment="1">
      <alignment vertical="center"/>
    </xf>
    <xf numFmtId="0" fontId="10" fillId="0" borderId="0" xfId="0" applyFont="1" applyAlignment="1"/>
    <xf numFmtId="0" fontId="10" fillId="0" borderId="0" xfId="0" applyFont="1" applyAlignment="1">
      <alignment horizontal="left" vertical="center"/>
    </xf>
    <xf numFmtId="164" fontId="0" fillId="0" borderId="0" xfId="2" applyFont="1"/>
    <xf numFmtId="0" fontId="0" fillId="0" borderId="0" xfId="0" applyAlignment="1">
      <alignment horizontal="left" vertical="center"/>
    </xf>
    <xf numFmtId="0" fontId="23" fillId="0" borderId="0" xfId="0" applyFont="1" applyAlignment="1"/>
    <xf numFmtId="0" fontId="27" fillId="0" borderId="0" xfId="0" applyFont="1" applyBorder="1"/>
    <xf numFmtId="0" fontId="28" fillId="0" borderId="0" xfId="0" applyFont="1"/>
    <xf numFmtId="0" fontId="4" fillId="2" borderId="5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10" fontId="1" fillId="0" borderId="46" xfId="2" applyNumberFormat="1" applyFont="1" applyFill="1" applyBorder="1" applyAlignment="1"/>
    <xf numFmtId="164" fontId="4" fillId="2" borderId="4" xfId="2" applyFont="1" applyFill="1" applyBorder="1" applyAlignment="1">
      <alignment horizontal="center" vertical="center"/>
    </xf>
    <xf numFmtId="9" fontId="4" fillId="2" borderId="4" xfId="5" applyNumberFormat="1" applyFont="1" applyFill="1" applyBorder="1" applyAlignment="1">
      <alignment horizontal="center"/>
    </xf>
    <xf numFmtId="0" fontId="29" fillId="0" borderId="0" xfId="0" applyFont="1"/>
    <xf numFmtId="0" fontId="28" fillId="0" borderId="0" xfId="0" applyFont="1" applyFill="1" applyBorder="1" applyAlignment="1">
      <alignment vertical="center" wrapText="1"/>
    </xf>
    <xf numFmtId="164" fontId="28" fillId="0" borderId="0" xfId="2" applyFont="1" applyFill="1" applyBorder="1" applyAlignment="1">
      <alignment horizontal="center" vertical="center"/>
    </xf>
    <xf numFmtId="10" fontId="28" fillId="0" borderId="0" xfId="5" applyNumberFormat="1" applyFont="1" applyFill="1" applyBorder="1" applyAlignment="1">
      <alignment horizontal="right" vertical="center"/>
    </xf>
    <xf numFmtId="164" fontId="28" fillId="0" borderId="0" xfId="2" applyNumberFormat="1" applyFont="1" applyFill="1" applyBorder="1"/>
    <xf numFmtId="9" fontId="28" fillId="0" borderId="0" xfId="5" applyFont="1" applyFill="1" applyBorder="1"/>
    <xf numFmtId="0" fontId="30" fillId="0" borderId="0" xfId="0" applyFont="1" applyAlignment="1">
      <alignment wrapText="1"/>
    </xf>
    <xf numFmtId="0" fontId="30" fillId="0" borderId="0" xfId="0" applyFont="1" applyAlignment="1"/>
    <xf numFmtId="164" fontId="1" fillId="0" borderId="12" xfId="2" applyNumberFormat="1" applyFont="1" applyFill="1" applyBorder="1" applyAlignment="1">
      <alignment horizontal="center"/>
    </xf>
    <xf numFmtId="164" fontId="0" fillId="0" borderId="0" xfId="2" applyFont="1" applyBorder="1"/>
    <xf numFmtId="164" fontId="21" fillId="0" borderId="0" xfId="2" applyFont="1" applyFill="1" applyBorder="1" applyAlignment="1">
      <alignment horizontal="center"/>
    </xf>
    <xf numFmtId="10" fontId="1" fillId="0" borderId="12" xfId="5" applyNumberFormat="1" applyFont="1" applyFill="1" applyBorder="1" applyAlignment="1">
      <alignment horizontal="center" vertical="center"/>
    </xf>
    <xf numFmtId="10" fontId="1" fillId="0" borderId="45" xfId="2" applyNumberFormat="1" applyFont="1" applyFill="1" applyBorder="1" applyAlignment="1">
      <alignment horizontal="center"/>
    </xf>
    <xf numFmtId="0" fontId="24" fillId="0" borderId="17" xfId="0" applyFont="1" applyFill="1" applyBorder="1" applyAlignment="1">
      <alignment horizontal="right" vertical="center"/>
    </xf>
    <xf numFmtId="0" fontId="25" fillId="0" borderId="15" xfId="0" applyFont="1" applyBorder="1" applyAlignment="1">
      <alignment vertical="center"/>
    </xf>
    <xf numFmtId="10" fontId="33" fillId="0" borderId="48" xfId="2" applyNumberFormat="1" applyFont="1" applyFill="1" applyBorder="1" applyAlignment="1">
      <alignment horizontal="center"/>
    </xf>
    <xf numFmtId="10" fontId="33" fillId="0" borderId="44" xfId="5" applyNumberFormat="1" applyFont="1" applyFill="1" applyBorder="1" applyAlignment="1">
      <alignment horizontal="center" vertical="center"/>
    </xf>
    <xf numFmtId="10" fontId="33" fillId="0" borderId="39" xfId="5" applyNumberFormat="1" applyFont="1" applyFill="1" applyBorder="1" applyAlignment="1">
      <alignment horizontal="center" vertical="center"/>
    </xf>
    <xf numFmtId="164" fontId="31" fillId="0" borderId="0" xfId="2" applyFont="1" applyFill="1" applyBorder="1" applyAlignment="1"/>
    <xf numFmtId="164" fontId="32" fillId="0" borderId="0" xfId="2" applyFont="1" applyFill="1" applyBorder="1" applyAlignment="1">
      <alignment horizontal="center"/>
    </xf>
    <xf numFmtId="164" fontId="32" fillId="0" borderId="0" xfId="2" applyFont="1" applyFill="1" applyBorder="1"/>
    <xf numFmtId="10" fontId="28" fillId="0" borderId="0" xfId="5" applyNumberFormat="1" applyFont="1" applyFill="1" applyBorder="1"/>
    <xf numFmtId="2" fontId="21" fillId="0" borderId="0" xfId="2" applyNumberFormat="1" applyFont="1" applyFill="1" applyBorder="1"/>
    <xf numFmtId="4" fontId="21" fillId="0" borderId="0" xfId="2" applyNumberFormat="1" applyFont="1" applyFill="1" applyBorder="1"/>
    <xf numFmtId="164" fontId="32" fillId="0" borderId="0" xfId="2" applyFont="1" applyFill="1" applyBorder="1" applyAlignment="1"/>
    <xf numFmtId="10" fontId="33" fillId="0" borderId="47" xfId="5" applyNumberFormat="1" applyFont="1" applyFill="1" applyBorder="1" applyAlignment="1">
      <alignment horizontal="center" vertical="center"/>
    </xf>
    <xf numFmtId="10" fontId="33" fillId="0" borderId="43" xfId="5" applyNumberFormat="1" applyFont="1" applyFill="1" applyBorder="1" applyAlignment="1">
      <alignment horizontal="center" vertical="center"/>
    </xf>
    <xf numFmtId="43" fontId="8" fillId="0" borderId="26" xfId="1" applyNumberFormat="1" applyFont="1" applyFill="1" applyBorder="1" applyAlignment="1">
      <alignment horizontal="right" vertical="center"/>
    </xf>
    <xf numFmtId="164" fontId="7" fillId="4" borderId="49" xfId="2" applyFont="1" applyFill="1" applyBorder="1" applyAlignment="1">
      <alignment horizontal="center" vertical="center"/>
    </xf>
    <xf numFmtId="43" fontId="8" fillId="0" borderId="35" xfId="1" applyNumberFormat="1" applyFont="1" applyFill="1" applyBorder="1" applyAlignment="1">
      <alignment horizontal="right" vertical="center"/>
    </xf>
    <xf numFmtId="0" fontId="8" fillId="0" borderId="16" xfId="0" applyFont="1" applyBorder="1" applyAlignment="1">
      <alignment horizontal="center"/>
    </xf>
    <xf numFmtId="43" fontId="8" fillId="0" borderId="26" xfId="0" applyNumberFormat="1" applyFont="1" applyFill="1" applyBorder="1" applyAlignment="1">
      <alignment horizontal="right" vertical="center"/>
    </xf>
    <xf numFmtId="43" fontId="8" fillId="0" borderId="32" xfId="0" applyNumberFormat="1" applyFont="1" applyFill="1" applyBorder="1" applyAlignment="1">
      <alignment horizontal="right" vertical="center"/>
    </xf>
    <xf numFmtId="4" fontId="8" fillId="0" borderId="26" xfId="2" applyNumberFormat="1" applyFont="1" applyFill="1" applyBorder="1" applyAlignment="1">
      <alignment horizontal="right" vertical="center"/>
    </xf>
    <xf numFmtId="4" fontId="8" fillId="0" borderId="38" xfId="2" applyNumberFormat="1" applyFont="1" applyFill="1" applyBorder="1" applyAlignment="1">
      <alignment horizontal="right" vertical="center"/>
    </xf>
    <xf numFmtId="0" fontId="15" fillId="0" borderId="26" xfId="0" applyFont="1" applyFill="1" applyBorder="1" applyAlignment="1">
      <alignment horizontal="center" vertical="center" wrapText="1"/>
    </xf>
    <xf numFmtId="0" fontId="15" fillId="0" borderId="32" xfId="0" applyFont="1" applyFill="1" applyBorder="1" applyAlignment="1">
      <alignment horizontal="center" vertical="center" wrapText="1"/>
    </xf>
    <xf numFmtId="0" fontId="8" fillId="0" borderId="26" xfId="0" applyFont="1" applyFill="1" applyBorder="1" applyAlignment="1">
      <alignment horizontal="center" vertical="center" wrapText="1"/>
    </xf>
    <xf numFmtId="0" fontId="8" fillId="0" borderId="35" xfId="0" applyFont="1" applyFill="1" applyBorder="1" applyAlignment="1">
      <alignment horizontal="center" vertical="center" wrapText="1"/>
    </xf>
    <xf numFmtId="0" fontId="8" fillId="0" borderId="32" xfId="0" applyFont="1" applyFill="1" applyBorder="1" applyAlignment="1">
      <alignment horizontal="center" vertical="center" wrapText="1"/>
    </xf>
    <xf numFmtId="0" fontId="8" fillId="0" borderId="35" xfId="1" applyFont="1" applyFill="1" applyBorder="1" applyAlignment="1">
      <alignment horizontal="center" vertical="center" wrapText="1"/>
    </xf>
    <xf numFmtId="0" fontId="15" fillId="0" borderId="27" xfId="0" applyFont="1" applyFill="1" applyBorder="1" applyAlignment="1">
      <alignment horizontal="center" vertical="center" wrapText="1"/>
    </xf>
    <xf numFmtId="0" fontId="8" fillId="0" borderId="35" xfId="1" applyNumberFormat="1" applyFont="1" applyFill="1" applyBorder="1" applyAlignment="1">
      <alignment horizontal="center" vertical="center" wrapText="1"/>
    </xf>
    <xf numFmtId="0" fontId="8" fillId="0" borderId="26" xfId="1" applyFont="1" applyFill="1" applyBorder="1" applyAlignment="1">
      <alignment horizontal="center" vertical="center" wrapText="1"/>
    </xf>
    <xf numFmtId="0" fontId="8" fillId="0" borderId="32" xfId="1" applyFont="1" applyFill="1" applyBorder="1" applyAlignment="1">
      <alignment horizontal="center" vertical="center" wrapText="1"/>
    </xf>
    <xf numFmtId="0" fontId="8" fillId="5" borderId="14" xfId="0" applyFont="1" applyFill="1" applyBorder="1" applyAlignment="1">
      <alignment horizontal="right"/>
    </xf>
    <xf numFmtId="0" fontId="8" fillId="5" borderId="11" xfId="0" applyFont="1" applyFill="1" applyBorder="1" applyAlignment="1">
      <alignment horizontal="right"/>
    </xf>
    <xf numFmtId="0" fontId="8" fillId="0" borderId="15" xfId="0" applyFont="1" applyBorder="1" applyAlignment="1">
      <alignment horizontal="right"/>
    </xf>
    <xf numFmtId="0" fontId="8" fillId="0" borderId="17" xfId="0" applyFont="1" applyBorder="1" applyAlignment="1">
      <alignment horizontal="right"/>
    </xf>
    <xf numFmtId="0" fontId="8" fillId="0" borderId="22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164" fontId="7" fillId="4" borderId="5" xfId="2" applyFont="1" applyFill="1" applyBorder="1" applyAlignment="1">
      <alignment horizontal="center" vertical="center"/>
    </xf>
    <xf numFmtId="0" fontId="7" fillId="9" borderId="13" xfId="0" applyFont="1" applyFill="1" applyBorder="1" applyAlignment="1">
      <alignment horizontal="center" vertical="center"/>
    </xf>
    <xf numFmtId="0" fontId="7" fillId="9" borderId="3" xfId="0" applyFont="1" applyFill="1" applyBorder="1" applyAlignment="1">
      <alignment horizontal="center" vertical="center"/>
    </xf>
    <xf numFmtId="0" fontId="8" fillId="9" borderId="1" xfId="0" applyFont="1" applyFill="1" applyBorder="1" applyAlignment="1">
      <alignment horizontal="right" vertical="center"/>
    </xf>
    <xf numFmtId="0" fontId="7" fillId="9" borderId="2" xfId="0" applyFont="1" applyFill="1" applyBorder="1" applyAlignment="1"/>
    <xf numFmtId="164" fontId="8" fillId="9" borderId="2" xfId="2" applyFont="1" applyFill="1" applyBorder="1" applyAlignment="1">
      <alignment horizontal="center" vertical="center"/>
    </xf>
    <xf numFmtId="164" fontId="8" fillId="9" borderId="3" xfId="2" applyFont="1" applyFill="1" applyBorder="1" applyAlignment="1">
      <alignment horizontal="center" vertical="center"/>
    </xf>
    <xf numFmtId="0" fontId="7" fillId="9" borderId="6" xfId="0" applyFont="1" applyFill="1" applyBorder="1" applyAlignment="1">
      <alignment horizontal="center" vertical="center"/>
    </xf>
    <xf numFmtId="0" fontId="8" fillId="9" borderId="4" xfId="0" applyFont="1" applyFill="1" applyBorder="1" applyAlignment="1">
      <alignment horizontal="right" vertical="center"/>
    </xf>
    <xf numFmtId="0" fontId="7" fillId="9" borderId="8" xfId="0" applyFont="1" applyFill="1" applyBorder="1" applyAlignment="1">
      <alignment horizontal="center" vertical="center"/>
    </xf>
    <xf numFmtId="0" fontId="7" fillId="9" borderId="9" xfId="0" applyFont="1" applyFill="1" applyBorder="1" applyAlignment="1">
      <alignment horizontal="center" vertical="center"/>
    </xf>
    <xf numFmtId="0" fontId="7" fillId="9" borderId="15" xfId="0" applyFont="1" applyFill="1" applyBorder="1" applyAlignment="1"/>
    <xf numFmtId="0" fontId="7" fillId="9" borderId="9" xfId="0" applyFont="1" applyFill="1" applyBorder="1" applyAlignment="1"/>
    <xf numFmtId="0" fontId="7" fillId="9" borderId="19" xfId="0" applyFont="1" applyFill="1" applyBorder="1" applyAlignment="1">
      <alignment horizontal="center" vertical="center"/>
    </xf>
    <xf numFmtId="0" fontId="7" fillId="9" borderId="21" xfId="0" applyFont="1" applyFill="1" applyBorder="1" applyAlignment="1">
      <alignment horizontal="center" vertical="center"/>
    </xf>
    <xf numFmtId="0" fontId="8" fillId="9" borderId="40" xfId="0" applyFont="1" applyFill="1" applyBorder="1" applyAlignment="1">
      <alignment horizontal="right" vertical="center"/>
    </xf>
    <xf numFmtId="0" fontId="7" fillId="9" borderId="20" xfId="0" applyFont="1" applyFill="1" applyBorder="1" applyAlignment="1"/>
    <xf numFmtId="0" fontId="7" fillId="9" borderId="21" xfId="0" applyFont="1" applyFill="1" applyBorder="1" applyAlignment="1"/>
    <xf numFmtId="0" fontId="8" fillId="10" borderId="6" xfId="0" applyFont="1" applyFill="1" applyBorder="1" applyAlignment="1">
      <alignment horizontal="center"/>
    </xf>
    <xf numFmtId="0" fontId="8" fillId="10" borderId="3" xfId="0" applyFont="1" applyFill="1" applyBorder="1" applyAlignment="1">
      <alignment horizontal="center"/>
    </xf>
    <xf numFmtId="0" fontId="8" fillId="10" borderId="4" xfId="0" applyFont="1" applyFill="1" applyBorder="1" applyAlignment="1">
      <alignment horizontal="center"/>
    </xf>
    <xf numFmtId="0" fontId="8" fillId="10" borderId="2" xfId="0" applyFont="1" applyFill="1" applyBorder="1" applyAlignment="1">
      <alignment horizontal="right"/>
    </xf>
    <xf numFmtId="0" fontId="8" fillId="10" borderId="2" xfId="0" applyFont="1" applyFill="1" applyBorder="1" applyAlignment="1"/>
    <xf numFmtId="164" fontId="7" fillId="10" borderId="3" xfId="2" applyFont="1" applyFill="1" applyBorder="1" applyAlignment="1">
      <alignment horizontal="center" vertical="center"/>
    </xf>
    <xf numFmtId="0" fontId="8" fillId="10" borderId="19" xfId="0" applyFont="1" applyFill="1" applyBorder="1" applyAlignment="1">
      <alignment horizontal="center"/>
    </xf>
    <xf numFmtId="0" fontId="8" fillId="10" borderId="21" xfId="0" applyFont="1" applyFill="1" applyBorder="1" applyAlignment="1">
      <alignment horizontal="center"/>
    </xf>
    <xf numFmtId="0" fontId="8" fillId="10" borderId="40" xfId="0" applyFont="1" applyFill="1" applyBorder="1" applyAlignment="1">
      <alignment horizontal="center"/>
    </xf>
    <xf numFmtId="0" fontId="8" fillId="10" borderId="20" xfId="0" applyFont="1" applyFill="1" applyBorder="1" applyAlignment="1">
      <alignment horizontal="right"/>
    </xf>
    <xf numFmtId="0" fontId="8" fillId="10" borderId="20" xfId="0" applyFont="1" applyFill="1" applyBorder="1" applyAlignment="1"/>
    <xf numFmtId="164" fontId="7" fillId="10" borderId="21" xfId="2" applyFont="1" applyFill="1" applyBorder="1" applyAlignment="1">
      <alignment horizontal="center" vertical="center"/>
    </xf>
    <xf numFmtId="0" fontId="8" fillId="10" borderId="50" xfId="0" applyFont="1" applyFill="1" applyBorder="1" applyAlignment="1">
      <alignment horizontal="center"/>
    </xf>
    <xf numFmtId="0" fontId="8" fillId="10" borderId="20" xfId="0" applyFont="1" applyFill="1" applyBorder="1" applyAlignment="1">
      <alignment horizontal="center"/>
    </xf>
    <xf numFmtId="0" fontId="7" fillId="10" borderId="19" xfId="0" applyFont="1" applyFill="1" applyBorder="1" applyAlignment="1">
      <alignment horizontal="left" vertical="center"/>
    </xf>
    <xf numFmtId="43" fontId="7" fillId="11" borderId="4" xfId="0" applyNumberFormat="1" applyFont="1" applyFill="1" applyBorder="1" applyAlignment="1">
      <alignment vertical="center"/>
    </xf>
    <xf numFmtId="0" fontId="18" fillId="0" borderId="26" xfId="1" applyFont="1" applyFill="1" applyBorder="1" applyAlignment="1">
      <alignment horizontal="center" vertical="center" wrapText="1"/>
    </xf>
    <xf numFmtId="0" fontId="15" fillId="0" borderId="36" xfId="0" applyFont="1" applyFill="1" applyBorder="1" applyAlignment="1">
      <alignment horizontal="center" vertical="center" wrapText="1"/>
    </xf>
    <xf numFmtId="0" fontId="8" fillId="0" borderId="32" xfId="1" applyFont="1" applyFill="1" applyBorder="1" applyAlignment="1">
      <alignment horizontal="center" vertical="center"/>
    </xf>
    <xf numFmtId="2" fontId="8" fillId="5" borderId="26" xfId="0" applyNumberFormat="1" applyFont="1" applyFill="1" applyBorder="1" applyAlignment="1">
      <alignment horizontal="right" vertical="center"/>
    </xf>
    <xf numFmtId="2" fontId="8" fillId="0" borderId="26" xfId="0" applyNumberFormat="1" applyFont="1" applyFill="1" applyBorder="1" applyAlignment="1">
      <alignment horizontal="right" vertical="center"/>
    </xf>
    <xf numFmtId="0" fontId="8" fillId="0" borderId="32" xfId="0" applyFont="1" applyFill="1" applyBorder="1" applyAlignment="1">
      <alignment horizontal="center" vertical="center"/>
    </xf>
    <xf numFmtId="0" fontId="8" fillId="0" borderId="35" xfId="0" applyFont="1" applyFill="1" applyBorder="1" applyAlignment="1">
      <alignment horizontal="right" vertical="center"/>
    </xf>
    <xf numFmtId="2" fontId="8" fillId="5" borderId="32" xfId="0" applyNumberFormat="1" applyFont="1" applyFill="1" applyBorder="1" applyAlignment="1">
      <alignment horizontal="right" vertical="center"/>
    </xf>
    <xf numFmtId="2" fontId="8" fillId="0" borderId="32" xfId="0" applyNumberFormat="1" applyFont="1" applyFill="1" applyBorder="1" applyAlignment="1">
      <alignment horizontal="right" vertical="center"/>
    </xf>
    <xf numFmtId="0" fontId="8" fillId="0" borderId="32" xfId="0" applyFont="1" applyFill="1" applyBorder="1" applyAlignment="1">
      <alignment horizontal="center" vertical="center"/>
    </xf>
    <xf numFmtId="0" fontId="8" fillId="0" borderId="35" xfId="0" applyFont="1" applyFill="1" applyBorder="1" applyAlignment="1">
      <alignment horizontal="center" vertical="center"/>
    </xf>
    <xf numFmtId="0" fontId="8" fillId="0" borderId="26" xfId="0" applyFont="1" applyFill="1" applyBorder="1" applyAlignment="1">
      <alignment horizontal="center" vertical="center"/>
    </xf>
    <xf numFmtId="0" fontId="8" fillId="0" borderId="32" xfId="1" applyFont="1" applyFill="1" applyBorder="1" applyAlignment="1">
      <alignment horizontal="center" vertical="center"/>
    </xf>
    <xf numFmtId="0" fontId="8" fillId="0" borderId="35" xfId="1" applyFont="1" applyFill="1" applyBorder="1" applyAlignment="1">
      <alignment horizontal="center" vertical="center"/>
    </xf>
    <xf numFmtId="0" fontId="8" fillId="0" borderId="32" xfId="0" applyFont="1" applyFill="1" applyBorder="1" applyAlignment="1">
      <alignment horizontal="center" vertical="center"/>
    </xf>
    <xf numFmtId="0" fontId="8" fillId="0" borderId="32" xfId="0" applyFont="1" applyFill="1" applyBorder="1" applyAlignment="1">
      <alignment horizontal="right" vertical="center"/>
    </xf>
    <xf numFmtId="0" fontId="8" fillId="0" borderId="51" xfId="0" applyFont="1" applyBorder="1" applyAlignment="1">
      <alignment horizontal="center"/>
    </xf>
    <xf numFmtId="0" fontId="8" fillId="0" borderId="16" xfId="0" applyFont="1" applyBorder="1" applyAlignment="1">
      <alignment horizontal="right"/>
    </xf>
    <xf numFmtId="0" fontId="18" fillId="0" borderId="32" xfId="1" applyFont="1" applyFill="1" applyBorder="1" applyAlignment="1">
      <alignment horizontal="center" vertical="center" wrapText="1"/>
    </xf>
    <xf numFmtId="2" fontId="35" fillId="0" borderId="0" xfId="0" applyNumberFormat="1" applyFont="1" applyFill="1"/>
    <xf numFmtId="2" fontId="1" fillId="0" borderId="0" xfId="0" applyNumberFormat="1" applyFont="1"/>
    <xf numFmtId="0" fontId="8" fillId="0" borderId="32" xfId="0" applyFont="1" applyFill="1" applyBorder="1" applyAlignment="1">
      <alignment horizontal="center" vertical="center"/>
    </xf>
    <xf numFmtId="0" fontId="15" fillId="0" borderId="32" xfId="1" applyFont="1" applyFill="1" applyBorder="1" applyAlignment="1">
      <alignment horizontal="center" vertical="center" wrapText="1"/>
    </xf>
    <xf numFmtId="2" fontId="8" fillId="0" borderId="35" xfId="0" applyNumberFormat="1" applyFont="1" applyFill="1" applyBorder="1" applyAlignment="1">
      <alignment horizontal="right" vertical="center"/>
    </xf>
    <xf numFmtId="167" fontId="8" fillId="0" borderId="26" xfId="0" applyNumberFormat="1" applyFont="1" applyFill="1" applyBorder="1" applyAlignment="1">
      <alignment horizontal="right" vertical="center"/>
    </xf>
    <xf numFmtId="167" fontId="8" fillId="0" borderId="32" xfId="0" applyNumberFormat="1" applyFont="1" applyFill="1" applyBorder="1" applyAlignment="1">
      <alignment horizontal="right" vertical="center"/>
    </xf>
    <xf numFmtId="4" fontId="8" fillId="0" borderId="26" xfId="1" applyNumberFormat="1" applyFont="1" applyFill="1" applyBorder="1" applyAlignment="1">
      <alignment horizontal="right" vertical="center"/>
    </xf>
    <xf numFmtId="4" fontId="8" fillId="0" borderId="32" xfId="1" applyNumberFormat="1" applyFont="1" applyFill="1" applyBorder="1" applyAlignment="1">
      <alignment horizontal="right" vertical="center"/>
    </xf>
    <xf numFmtId="0" fontId="8" fillId="0" borderId="32" xfId="0" applyFont="1" applyFill="1" applyBorder="1" applyAlignment="1">
      <alignment horizontal="center" vertical="center"/>
    </xf>
    <xf numFmtId="0" fontId="8" fillId="0" borderId="32" xfId="1" applyFont="1" applyFill="1" applyBorder="1" applyAlignment="1">
      <alignment horizontal="center" vertical="center"/>
    </xf>
    <xf numFmtId="0" fontId="8" fillId="0" borderId="35" xfId="1" applyFont="1" applyFill="1" applyBorder="1" applyAlignment="1">
      <alignment horizontal="center" vertical="center"/>
    </xf>
    <xf numFmtId="4" fontId="8" fillId="0" borderId="32" xfId="1" applyNumberFormat="1" applyFont="1" applyFill="1" applyBorder="1" applyAlignment="1">
      <alignment horizontal="center" vertical="center"/>
    </xf>
    <xf numFmtId="0" fontId="15" fillId="0" borderId="30" xfId="0" applyFont="1" applyFill="1" applyBorder="1" applyAlignment="1">
      <alignment horizontal="center" vertical="center" wrapText="1"/>
    </xf>
    <xf numFmtId="4" fontId="36" fillId="0" borderId="0" xfId="0" applyNumberFormat="1" applyFont="1"/>
    <xf numFmtId="0" fontId="8" fillId="5" borderId="14" xfId="0" applyFont="1" applyFill="1" applyBorder="1" applyAlignment="1"/>
    <xf numFmtId="0" fontId="8" fillId="5" borderId="13" xfId="0" applyFont="1" applyFill="1" applyBorder="1" applyAlignment="1"/>
    <xf numFmtId="0" fontId="7" fillId="8" borderId="4" xfId="0" applyFont="1" applyFill="1" applyBorder="1" applyAlignment="1">
      <alignment horizontal="center" vertical="center"/>
    </xf>
    <xf numFmtId="0" fontId="7" fillId="8" borderId="4" xfId="0" applyFont="1" applyFill="1" applyBorder="1" applyAlignment="1">
      <alignment horizontal="center" vertical="center" wrapText="1"/>
    </xf>
    <xf numFmtId="0" fontId="7" fillId="8" borderId="6" xfId="0" applyFont="1" applyFill="1" applyBorder="1" applyAlignment="1">
      <alignment horizontal="center" vertical="center" wrapText="1"/>
    </xf>
    <xf numFmtId="164" fontId="1" fillId="13" borderId="12" xfId="2" applyNumberFormat="1" applyFont="1" applyFill="1" applyBorder="1" applyAlignment="1">
      <alignment horizontal="center"/>
    </xf>
    <xf numFmtId="2" fontId="8" fillId="0" borderId="4" xfId="0" applyNumberFormat="1" applyFont="1" applyFill="1" applyBorder="1" applyAlignment="1">
      <alignment horizontal="center" vertical="center"/>
    </xf>
    <xf numFmtId="0" fontId="8" fillId="0" borderId="32" xfId="1" applyFont="1" applyFill="1" applyBorder="1" applyAlignment="1">
      <alignment horizontal="center" vertical="center"/>
    </xf>
    <xf numFmtId="0" fontId="8" fillId="0" borderId="35" xfId="1" applyFont="1" applyFill="1" applyBorder="1" applyAlignment="1">
      <alignment horizontal="center" vertical="center"/>
    </xf>
    <xf numFmtId="0" fontId="8" fillId="0" borderId="32" xfId="0" applyFont="1" applyFill="1" applyBorder="1" applyAlignment="1">
      <alignment horizontal="center" vertical="center"/>
    </xf>
    <xf numFmtId="0" fontId="8" fillId="0" borderId="26" xfId="0" applyFont="1" applyFill="1" applyBorder="1" applyAlignment="1">
      <alignment horizontal="center" vertical="center"/>
    </xf>
    <xf numFmtId="0" fontId="8" fillId="0" borderId="4" xfId="1" applyFont="1" applyFill="1" applyBorder="1" applyAlignment="1">
      <alignment horizontal="center" vertical="center" wrapText="1"/>
    </xf>
    <xf numFmtId="10" fontId="8" fillId="0" borderId="5" xfId="2" applyNumberFormat="1" applyFont="1" applyFill="1" applyBorder="1" applyAlignment="1">
      <alignment horizontal="center" vertical="center"/>
    </xf>
    <xf numFmtId="164" fontId="8" fillId="0" borderId="5" xfId="2" applyFont="1" applyFill="1" applyBorder="1" applyAlignment="1">
      <alignment horizontal="right" vertical="center"/>
    </xf>
    <xf numFmtId="0" fontId="18" fillId="0" borderId="38" xfId="1" applyFont="1" applyFill="1" applyBorder="1" applyAlignment="1">
      <alignment horizontal="center" vertical="center" wrapText="1"/>
    </xf>
    <xf numFmtId="0" fontId="8" fillId="0" borderId="32" xfId="0" applyFont="1" applyFill="1" applyBorder="1" applyAlignment="1">
      <alignment horizontal="center" wrapText="1"/>
    </xf>
    <xf numFmtId="0" fontId="8" fillId="0" borderId="32" xfId="0" applyFont="1" applyFill="1" applyBorder="1" applyAlignment="1">
      <alignment horizontal="center" vertical="center"/>
    </xf>
    <xf numFmtId="43" fontId="10" fillId="3" borderId="4" xfId="2" applyNumberFormat="1" applyFont="1" applyFill="1" applyBorder="1" applyAlignment="1">
      <alignment vertical="center"/>
    </xf>
    <xf numFmtId="0" fontId="8" fillId="0" borderId="32" xfId="0" applyFont="1" applyFill="1" applyBorder="1" applyAlignment="1">
      <alignment horizontal="center" vertical="center"/>
    </xf>
    <xf numFmtId="0" fontId="8" fillId="0" borderId="32" xfId="0" applyFont="1" applyFill="1" applyBorder="1" applyAlignment="1">
      <alignment horizontal="center" vertical="center"/>
    </xf>
    <xf numFmtId="0" fontId="8" fillId="0" borderId="35" xfId="0" applyFont="1" applyFill="1" applyBorder="1" applyAlignment="1">
      <alignment horizontal="center" vertical="center"/>
    </xf>
    <xf numFmtId="0" fontId="8" fillId="5" borderId="25" xfId="0" applyFont="1" applyFill="1" applyBorder="1" applyAlignment="1"/>
    <xf numFmtId="0" fontId="8" fillId="5" borderId="15" xfId="0" applyFont="1" applyFill="1" applyBorder="1" applyAlignment="1"/>
    <xf numFmtId="43" fontId="7" fillId="11" borderId="1" xfId="0" applyNumberFormat="1" applyFont="1" applyFill="1" applyBorder="1" applyAlignment="1">
      <alignment vertical="center"/>
    </xf>
    <xf numFmtId="0" fontId="8" fillId="0" borderId="32" xfId="0" applyFont="1" applyFill="1" applyBorder="1" applyAlignment="1">
      <alignment horizontal="center" vertical="center"/>
    </xf>
    <xf numFmtId="4" fontId="40" fillId="0" borderId="0" xfId="0" applyNumberFormat="1" applyFont="1"/>
    <xf numFmtId="43" fontId="0" fillId="0" borderId="0" xfId="0" applyNumberFormat="1"/>
    <xf numFmtId="0" fontId="12" fillId="0" borderId="0" xfId="0" applyFont="1" applyAlignment="1">
      <alignment horizontal="center"/>
    </xf>
    <xf numFmtId="0" fontId="12" fillId="0" borderId="15" xfId="0" applyFont="1" applyBorder="1" applyAlignment="1"/>
    <xf numFmtId="0" fontId="8" fillId="0" borderId="32" xfId="0" applyFont="1" applyFill="1" applyBorder="1" applyAlignment="1">
      <alignment horizontal="center" vertical="center"/>
    </xf>
    <xf numFmtId="164" fontId="8" fillId="0" borderId="35" xfId="2" applyNumberFormat="1" applyFont="1" applyFill="1" applyBorder="1" applyAlignment="1">
      <alignment horizontal="center" vertical="center"/>
    </xf>
    <xf numFmtId="168" fontId="11" fillId="0" borderId="0" xfId="0" applyNumberFormat="1" applyFont="1"/>
    <xf numFmtId="164" fontId="0" fillId="0" borderId="15" xfId="2" applyFont="1" applyBorder="1"/>
    <xf numFmtId="164" fontId="2" fillId="0" borderId="0" xfId="2" applyFont="1"/>
    <xf numFmtId="0" fontId="41" fillId="0" borderId="0" xfId="0" applyFont="1" applyAlignment="1">
      <alignment horizontal="center"/>
    </xf>
    <xf numFmtId="4" fontId="0" fillId="0" borderId="0" xfId="0" applyNumberFormat="1"/>
    <xf numFmtId="0" fontId="7" fillId="0" borderId="16" xfId="0" applyFont="1" applyBorder="1" applyAlignment="1">
      <alignment horizontal="right" vertical="center"/>
    </xf>
    <xf numFmtId="0" fontId="7" fillId="0" borderId="52" xfId="0" applyFont="1" applyBorder="1" applyAlignment="1">
      <alignment horizontal="right" vertical="center"/>
    </xf>
    <xf numFmtId="0" fontId="8" fillId="0" borderId="32" xfId="0" applyFont="1" applyFill="1" applyBorder="1" applyAlignment="1">
      <alignment horizontal="center" vertical="center"/>
    </xf>
    <xf numFmtId="0" fontId="8" fillId="0" borderId="32" xfId="0" applyFont="1" applyFill="1" applyBorder="1" applyAlignment="1">
      <alignment horizontal="left" vertical="center" wrapText="1"/>
    </xf>
    <xf numFmtId="0" fontId="8" fillId="0" borderId="32" xfId="0" applyFont="1" applyFill="1" applyBorder="1" applyAlignment="1">
      <alignment horizontal="left" vertical="center"/>
    </xf>
    <xf numFmtId="0" fontId="7" fillId="0" borderId="11" xfId="0" applyFont="1" applyBorder="1" applyAlignment="1">
      <alignment horizontal="right" vertical="center"/>
    </xf>
    <xf numFmtId="0" fontId="7" fillId="0" borderId="23" xfId="0" applyFont="1" applyBorder="1" applyAlignment="1">
      <alignment horizontal="right" vertical="center"/>
    </xf>
    <xf numFmtId="0" fontId="0" fillId="0" borderId="32" xfId="0" applyFill="1" applyBorder="1" applyAlignment="1">
      <alignment horizontal="center" vertical="center"/>
    </xf>
    <xf numFmtId="0" fontId="8" fillId="0" borderId="32" xfId="1" applyFont="1" applyFill="1" applyBorder="1" applyAlignment="1">
      <alignment horizontal="left" vertical="center" wrapText="1"/>
    </xf>
    <xf numFmtId="0" fontId="8" fillId="0" borderId="32" xfId="4" applyFont="1" applyFill="1" applyBorder="1" applyAlignment="1">
      <alignment horizontal="left" vertical="center" wrapText="1"/>
    </xf>
    <xf numFmtId="0" fontId="7" fillId="9" borderId="8" xfId="0" applyFont="1" applyFill="1" applyBorder="1" applyAlignment="1">
      <alignment horizontal="center"/>
    </xf>
    <xf numFmtId="0" fontId="7" fillId="9" borderId="15" xfId="0" applyFont="1" applyFill="1" applyBorder="1" applyAlignment="1">
      <alignment horizontal="center"/>
    </xf>
    <xf numFmtId="0" fontId="8" fillId="0" borderId="26" xfId="0" applyFont="1" applyFill="1" applyBorder="1" applyAlignment="1">
      <alignment horizontal="center" vertical="center"/>
    </xf>
    <xf numFmtId="0" fontId="0" fillId="0" borderId="26" xfId="0" applyFill="1" applyBorder="1" applyAlignment="1">
      <alignment horizontal="center" vertical="center"/>
    </xf>
    <xf numFmtId="0" fontId="8" fillId="0" borderId="26" xfId="0" applyFont="1" applyFill="1" applyBorder="1" applyAlignment="1">
      <alignment horizontal="left" vertical="center" wrapText="1"/>
    </xf>
    <xf numFmtId="0" fontId="8" fillId="0" borderId="30" xfId="1" applyFont="1" applyFill="1" applyBorder="1" applyAlignment="1">
      <alignment horizontal="center" vertical="center"/>
    </xf>
    <xf numFmtId="0" fontId="0" fillId="0" borderId="31" xfId="0" applyFill="1" applyBorder="1" applyAlignment="1">
      <alignment horizontal="center" vertical="center"/>
    </xf>
    <xf numFmtId="0" fontId="8" fillId="0" borderId="30" xfId="0" applyFont="1" applyFill="1" applyBorder="1" applyAlignment="1">
      <alignment horizontal="left" vertical="center" wrapText="1"/>
    </xf>
    <xf numFmtId="0" fontId="8" fillId="0" borderId="33" xfId="0" applyFont="1" applyFill="1" applyBorder="1" applyAlignment="1">
      <alignment horizontal="left" vertical="center"/>
    </xf>
    <xf numFmtId="0" fontId="8" fillId="0" borderId="31" xfId="0" applyFont="1" applyFill="1" applyBorder="1" applyAlignment="1">
      <alignment horizontal="left" vertical="center"/>
    </xf>
    <xf numFmtId="0" fontId="8" fillId="0" borderId="36" xfId="1" applyFont="1" applyFill="1" applyBorder="1" applyAlignment="1">
      <alignment horizontal="center" vertical="center"/>
    </xf>
    <xf numFmtId="0" fontId="0" fillId="0" borderId="37" xfId="0" applyFill="1" applyBorder="1" applyAlignment="1">
      <alignment horizontal="center" vertical="center"/>
    </xf>
    <xf numFmtId="0" fontId="8" fillId="0" borderId="36" xfId="0" applyFont="1" applyFill="1" applyBorder="1" applyAlignment="1">
      <alignment horizontal="left" vertical="center" wrapText="1"/>
    </xf>
    <xf numFmtId="0" fontId="8" fillId="0" borderId="34" xfId="0" applyFont="1" applyFill="1" applyBorder="1" applyAlignment="1">
      <alignment horizontal="left" vertical="center" wrapText="1"/>
    </xf>
    <xf numFmtId="0" fontId="8" fillId="0" borderId="37" xfId="0" applyFont="1" applyFill="1" applyBorder="1" applyAlignment="1">
      <alignment horizontal="left" vertical="center" wrapText="1"/>
    </xf>
    <xf numFmtId="0" fontId="8" fillId="0" borderId="32" xfId="0" applyFont="1" applyBorder="1" applyAlignment="1">
      <alignment horizontal="center" vertical="center"/>
    </xf>
    <xf numFmtId="0" fontId="8" fillId="0" borderId="35" xfId="0" applyFont="1" applyFill="1" applyBorder="1" applyAlignment="1">
      <alignment horizontal="left" vertical="center" wrapText="1"/>
    </xf>
    <xf numFmtId="0" fontId="8" fillId="0" borderId="35" xfId="0" applyFont="1" applyBorder="1" applyAlignment="1">
      <alignment horizontal="center" vertical="center"/>
    </xf>
    <xf numFmtId="0" fontId="7" fillId="10" borderId="20" xfId="0" applyFont="1" applyFill="1" applyBorder="1" applyAlignment="1">
      <alignment horizontal="center"/>
    </xf>
    <xf numFmtId="0" fontId="8" fillId="0" borderId="26" xfId="0" applyFont="1" applyBorder="1" applyAlignment="1">
      <alignment horizontal="center" vertical="center"/>
    </xf>
    <xf numFmtId="0" fontId="8" fillId="0" borderId="26" xfId="1" applyFont="1" applyFill="1" applyBorder="1" applyAlignment="1">
      <alignment horizontal="left" vertical="center" wrapText="1"/>
    </xf>
    <xf numFmtId="0" fontId="8" fillId="0" borderId="30" xfId="1" applyFont="1" applyFill="1" applyBorder="1" applyAlignment="1">
      <alignment horizontal="left" vertical="center" wrapText="1"/>
    </xf>
    <xf numFmtId="0" fontId="8" fillId="0" borderId="33" xfId="1" applyFont="1" applyFill="1" applyBorder="1" applyAlignment="1">
      <alignment horizontal="left" vertical="center" wrapText="1"/>
    </xf>
    <xf numFmtId="0" fontId="8" fillId="0" borderId="31" xfId="1" applyFont="1" applyFill="1" applyBorder="1" applyAlignment="1">
      <alignment horizontal="left" vertical="center" wrapText="1"/>
    </xf>
    <xf numFmtId="0" fontId="8" fillId="0" borderId="32" xfId="1" applyFont="1" applyFill="1" applyBorder="1" applyAlignment="1">
      <alignment horizontal="left" vertical="center"/>
    </xf>
    <xf numFmtId="0" fontId="8" fillId="0" borderId="33" xfId="0" applyFont="1" applyFill="1" applyBorder="1" applyAlignment="1">
      <alignment horizontal="left" vertical="center" wrapText="1"/>
    </xf>
    <xf numFmtId="0" fontId="8" fillId="0" borderId="31" xfId="0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right" vertical="center"/>
    </xf>
    <xf numFmtId="0" fontId="7" fillId="0" borderId="3" xfId="0" applyFont="1" applyBorder="1" applyAlignment="1">
      <alignment horizontal="right" vertical="center"/>
    </xf>
    <xf numFmtId="0" fontId="7" fillId="0" borderId="15" xfId="0" applyFont="1" applyBorder="1" applyAlignment="1">
      <alignment horizontal="right" vertical="center"/>
    </xf>
    <xf numFmtId="0" fontId="7" fillId="0" borderId="9" xfId="0" applyFont="1" applyBorder="1" applyAlignment="1">
      <alignment horizontal="right" vertical="center"/>
    </xf>
    <xf numFmtId="0" fontId="8" fillId="0" borderId="27" xfId="1" applyFont="1" applyFill="1" applyBorder="1" applyAlignment="1">
      <alignment horizontal="center" vertical="center"/>
    </xf>
    <xf numFmtId="0" fontId="0" fillId="0" borderId="28" xfId="0" applyFill="1" applyBorder="1" applyAlignment="1">
      <alignment horizontal="center" vertical="center"/>
    </xf>
    <xf numFmtId="0" fontId="8" fillId="0" borderId="27" xfId="0" applyFont="1" applyFill="1" applyBorder="1" applyAlignment="1">
      <alignment horizontal="left" vertical="center" wrapText="1"/>
    </xf>
    <xf numFmtId="0" fontId="8" fillId="0" borderId="29" xfId="0" applyFont="1" applyFill="1" applyBorder="1" applyAlignment="1">
      <alignment horizontal="left" vertical="center" wrapText="1"/>
    </xf>
    <xf numFmtId="0" fontId="8" fillId="0" borderId="28" xfId="0" applyFont="1" applyFill="1" applyBorder="1" applyAlignment="1">
      <alignment horizontal="left" vertical="center" wrapText="1"/>
    </xf>
    <xf numFmtId="0" fontId="8" fillId="0" borderId="30" xfId="4" applyFont="1" applyFill="1" applyBorder="1" applyAlignment="1">
      <alignment horizontal="left" vertical="center" wrapText="1"/>
    </xf>
    <xf numFmtId="0" fontId="8" fillId="0" borderId="33" xfId="4" applyFont="1" applyFill="1" applyBorder="1" applyAlignment="1">
      <alignment horizontal="left" vertical="center" wrapText="1"/>
    </xf>
    <xf numFmtId="0" fontId="8" fillId="0" borderId="31" xfId="4" applyFont="1" applyFill="1" applyBorder="1" applyAlignment="1">
      <alignment horizontal="left" vertical="center" wrapText="1"/>
    </xf>
    <xf numFmtId="0" fontId="10" fillId="0" borderId="15" xfId="0" applyFont="1" applyBorder="1" applyAlignment="1">
      <alignment horizontal="right"/>
    </xf>
    <xf numFmtId="0" fontId="10" fillId="0" borderId="3" xfId="0" applyFont="1" applyBorder="1" applyAlignment="1">
      <alignment horizontal="right"/>
    </xf>
    <xf numFmtId="0" fontId="7" fillId="9" borderId="19" xfId="0" applyFont="1" applyFill="1" applyBorder="1" applyAlignment="1">
      <alignment horizontal="center"/>
    </xf>
    <xf numFmtId="0" fontId="7" fillId="9" borderId="20" xfId="0" applyFont="1" applyFill="1" applyBorder="1" applyAlignment="1">
      <alignment horizontal="center"/>
    </xf>
    <xf numFmtId="0" fontId="8" fillId="0" borderId="26" xfId="0" applyFont="1" applyFill="1" applyBorder="1" applyAlignment="1">
      <alignment horizontal="left" wrapText="1"/>
    </xf>
    <xf numFmtId="0" fontId="8" fillId="5" borderId="26" xfId="0" applyFont="1" applyFill="1" applyBorder="1" applyAlignment="1">
      <alignment horizontal="center" vertical="center"/>
    </xf>
    <xf numFmtId="0" fontId="8" fillId="0" borderId="27" xfId="1" applyFont="1" applyFill="1" applyBorder="1" applyAlignment="1">
      <alignment horizontal="left" vertical="center" wrapText="1"/>
    </xf>
    <xf numFmtId="0" fontId="8" fillId="0" borderId="29" xfId="1" applyFont="1" applyFill="1" applyBorder="1" applyAlignment="1">
      <alignment horizontal="left" vertical="center"/>
    </xf>
    <xf numFmtId="0" fontId="8" fillId="0" borderId="28" xfId="1" applyFont="1" applyFill="1" applyBorder="1" applyAlignment="1">
      <alignment horizontal="left" vertical="center"/>
    </xf>
    <xf numFmtId="0" fontId="8" fillId="5" borderId="32" xfId="0" applyFont="1" applyFill="1" applyBorder="1" applyAlignment="1">
      <alignment horizontal="center" vertical="center"/>
    </xf>
    <xf numFmtId="0" fontId="7" fillId="0" borderId="25" xfId="0" applyFont="1" applyBorder="1" applyAlignment="1">
      <alignment horizontal="right"/>
    </xf>
    <xf numFmtId="0" fontId="7" fillId="0" borderId="15" xfId="0" applyFont="1" applyBorder="1" applyAlignment="1">
      <alignment horizontal="right"/>
    </xf>
    <xf numFmtId="0" fontId="8" fillId="0" borderId="15" xfId="0" applyFont="1" applyBorder="1" applyAlignment="1">
      <alignment horizontal="right"/>
    </xf>
    <xf numFmtId="0" fontId="8" fillId="0" borderId="32" xfId="0" applyFont="1" applyBorder="1" applyAlignment="1">
      <alignment horizontal="center"/>
    </xf>
    <xf numFmtId="0" fontId="8" fillId="0" borderId="6" xfId="1" applyFont="1" applyFill="1" applyBorder="1" applyAlignment="1">
      <alignment horizontal="left" vertical="center" wrapText="1"/>
    </xf>
    <xf numFmtId="0" fontId="8" fillId="0" borderId="2" xfId="1" applyFont="1" applyFill="1" applyBorder="1" applyAlignment="1">
      <alignment horizontal="left" vertical="center" wrapText="1"/>
    </xf>
    <xf numFmtId="0" fontId="8" fillId="0" borderId="3" xfId="1" applyFont="1" applyFill="1" applyBorder="1" applyAlignment="1">
      <alignment horizontal="left" vertical="center" wrapText="1"/>
    </xf>
    <xf numFmtId="0" fontId="0" fillId="0" borderId="26" xfId="0" applyBorder="1"/>
    <xf numFmtId="0" fontId="0" fillId="0" borderId="32" xfId="0" applyBorder="1"/>
    <xf numFmtId="0" fontId="8" fillId="0" borderId="36" xfId="0" applyFont="1" applyFill="1" applyBorder="1" applyAlignment="1">
      <alignment horizontal="center" vertical="center"/>
    </xf>
    <xf numFmtId="0" fontId="8" fillId="0" borderId="37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/>
    </xf>
    <xf numFmtId="0" fontId="32" fillId="0" borderId="0" xfId="0" applyFont="1" applyAlignment="1">
      <alignment horizontal="right"/>
    </xf>
    <xf numFmtId="0" fontId="39" fillId="12" borderId="6" xfId="0" applyFont="1" applyFill="1" applyBorder="1" applyAlignment="1">
      <alignment horizontal="center"/>
    </xf>
    <xf numFmtId="0" fontId="39" fillId="12" borderId="2" xfId="0" applyFont="1" applyFill="1" applyBorder="1" applyAlignment="1">
      <alignment horizontal="center"/>
    </xf>
    <xf numFmtId="0" fontId="39" fillId="12" borderId="3" xfId="0" applyFont="1" applyFill="1" applyBorder="1" applyAlignment="1">
      <alignment horizontal="center"/>
    </xf>
    <xf numFmtId="0" fontId="37" fillId="8" borderId="6" xfId="0" applyFont="1" applyFill="1" applyBorder="1" applyAlignment="1">
      <alignment horizontal="center"/>
    </xf>
    <xf numFmtId="0" fontId="37" fillId="8" borderId="2" xfId="0" applyFont="1" applyFill="1" applyBorder="1" applyAlignment="1">
      <alignment horizontal="center"/>
    </xf>
    <xf numFmtId="0" fontId="37" fillId="8" borderId="3" xfId="0" applyFont="1" applyFill="1" applyBorder="1" applyAlignment="1">
      <alignment horizontal="center"/>
    </xf>
    <xf numFmtId="0" fontId="7" fillId="8" borderId="4" xfId="0" applyFont="1" applyFill="1" applyBorder="1" applyAlignment="1">
      <alignment horizontal="center" vertical="center"/>
    </xf>
    <xf numFmtId="0" fontId="7" fillId="8" borderId="6" xfId="0" applyFont="1" applyFill="1" applyBorder="1" applyAlignment="1">
      <alignment horizontal="center"/>
    </xf>
    <xf numFmtId="0" fontId="7" fillId="8" borderId="2" xfId="0" applyFont="1" applyFill="1" applyBorder="1" applyAlignment="1">
      <alignment horizontal="center"/>
    </xf>
    <xf numFmtId="0" fontId="7" fillId="8" borderId="3" xfId="0" applyFont="1" applyFill="1" applyBorder="1" applyAlignment="1">
      <alignment horizontal="center"/>
    </xf>
    <xf numFmtId="0" fontId="7" fillId="9" borderId="6" xfId="0" applyFont="1" applyFill="1" applyBorder="1" applyAlignment="1">
      <alignment horizontal="center"/>
    </xf>
    <xf numFmtId="0" fontId="7" fillId="9" borderId="2" xfId="0" applyFont="1" applyFill="1" applyBorder="1" applyAlignment="1">
      <alignment horizontal="center"/>
    </xf>
    <xf numFmtId="0" fontId="7" fillId="10" borderId="6" xfId="0" applyFont="1" applyFill="1" applyBorder="1" applyAlignment="1">
      <alignment horizontal="center"/>
    </xf>
    <xf numFmtId="0" fontId="7" fillId="10" borderId="2" xfId="0" applyFont="1" applyFill="1" applyBorder="1" applyAlignment="1">
      <alignment horizontal="center"/>
    </xf>
    <xf numFmtId="0" fontId="8" fillId="0" borderId="29" xfId="1" applyFont="1" applyFill="1" applyBorder="1" applyAlignment="1">
      <alignment horizontal="left" vertical="center" wrapText="1"/>
    </xf>
    <xf numFmtId="0" fontId="8" fillId="0" borderId="28" xfId="1" applyFont="1" applyFill="1" applyBorder="1" applyAlignment="1">
      <alignment horizontal="left" vertical="center" wrapText="1"/>
    </xf>
    <xf numFmtId="0" fontId="8" fillId="0" borderId="35" xfId="1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right" vertical="center"/>
    </xf>
    <xf numFmtId="0" fontId="0" fillId="0" borderId="2" xfId="0" applyBorder="1" applyAlignment="1">
      <alignment vertical="center"/>
    </xf>
    <xf numFmtId="0" fontId="7" fillId="10" borderId="19" xfId="0" applyFont="1" applyFill="1" applyBorder="1" applyAlignment="1">
      <alignment horizontal="left" vertical="center"/>
    </xf>
    <xf numFmtId="0" fontId="7" fillId="10" borderId="20" xfId="0" applyFont="1" applyFill="1" applyBorder="1" applyAlignment="1">
      <alignment horizontal="left" vertical="center"/>
    </xf>
    <xf numFmtId="0" fontId="7" fillId="10" borderId="21" xfId="0" applyFont="1" applyFill="1" applyBorder="1" applyAlignment="1">
      <alignment horizontal="left" vertical="center"/>
    </xf>
    <xf numFmtId="164" fontId="4" fillId="4" borderId="6" xfId="2" applyNumberFormat="1" applyFont="1" applyFill="1" applyBorder="1" applyAlignment="1">
      <alignment horizontal="center"/>
    </xf>
    <xf numFmtId="164" fontId="4" fillId="4" borderId="3" xfId="2" applyNumberFormat="1" applyFont="1" applyFill="1" applyBorder="1" applyAlignment="1">
      <alignment horizontal="center"/>
    </xf>
    <xf numFmtId="10" fontId="1" fillId="4" borderId="6" xfId="5" applyNumberFormat="1" applyFont="1" applyFill="1" applyBorder="1" applyAlignment="1">
      <alignment horizontal="right"/>
    </xf>
    <xf numFmtId="10" fontId="1" fillId="4" borderId="3" xfId="5" applyNumberFormat="1" applyFont="1" applyFill="1" applyBorder="1" applyAlignment="1">
      <alignment horizontal="right"/>
    </xf>
    <xf numFmtId="0" fontId="4" fillId="2" borderId="4" xfId="0" applyFont="1" applyFill="1" applyBorder="1" applyAlignment="1">
      <alignment horizontal="center"/>
    </xf>
    <xf numFmtId="10" fontId="1" fillId="4" borderId="6" xfId="2" applyNumberFormat="1" applyFont="1" applyFill="1" applyBorder="1" applyAlignment="1">
      <alignment horizontal="right"/>
    </xf>
    <xf numFmtId="10" fontId="1" fillId="4" borderId="3" xfId="2" applyNumberFormat="1" applyFont="1" applyFill="1" applyBorder="1" applyAlignment="1">
      <alignment horizontal="right"/>
    </xf>
    <xf numFmtId="164" fontId="4" fillId="4" borderId="6" xfId="2" applyFont="1" applyFill="1" applyBorder="1" applyAlignment="1">
      <alignment horizontal="center"/>
    </xf>
    <xf numFmtId="164" fontId="4" fillId="4" borderId="3" xfId="2" applyFont="1" applyFill="1" applyBorder="1" applyAlignment="1">
      <alignment horizontal="center"/>
    </xf>
    <xf numFmtId="164" fontId="1" fillId="13" borderId="12" xfId="2" applyNumberFormat="1" applyFont="1" applyFill="1" applyBorder="1" applyAlignment="1">
      <alignment horizontal="center"/>
    </xf>
    <xf numFmtId="164" fontId="1" fillId="13" borderId="0" xfId="2" applyNumberFormat="1" applyFont="1" applyFill="1" applyBorder="1" applyAlignment="1">
      <alignment horizontal="center"/>
    </xf>
    <xf numFmtId="164" fontId="1" fillId="13" borderId="18" xfId="2" applyNumberFormat="1" applyFont="1" applyFill="1" applyBorder="1" applyAlignment="1">
      <alignment horizontal="center"/>
    </xf>
    <xf numFmtId="0" fontId="4" fillId="0" borderId="42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1" fillId="0" borderId="43" xfId="0" applyFont="1" applyFill="1" applyBorder="1" applyAlignment="1">
      <alignment horizontal="left" vertical="center" wrapText="1"/>
    </xf>
    <xf numFmtId="0" fontId="1" fillId="0" borderId="41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left" vertical="center" wrapText="1"/>
    </xf>
    <xf numFmtId="0" fontId="1" fillId="0" borderId="18" xfId="0" applyFont="1" applyFill="1" applyBorder="1" applyAlignment="1">
      <alignment horizontal="left" vertical="center" wrapText="1"/>
    </xf>
    <xf numFmtId="0" fontId="1" fillId="0" borderId="44" xfId="0" applyFont="1" applyFill="1" applyBorder="1" applyAlignment="1">
      <alignment horizontal="left" vertical="center" wrapText="1"/>
    </xf>
    <xf numFmtId="0" fontId="1" fillId="0" borderId="46" xfId="0" applyFont="1" applyFill="1" applyBorder="1" applyAlignment="1">
      <alignment horizontal="left" vertical="center" wrapText="1"/>
    </xf>
    <xf numFmtId="164" fontId="1" fillId="0" borderId="0" xfId="2" applyNumberFormat="1" applyFont="1" applyFill="1" applyBorder="1" applyAlignment="1">
      <alignment horizontal="center"/>
    </xf>
    <xf numFmtId="164" fontId="1" fillId="0" borderId="18" xfId="2" applyNumberFormat="1" applyFont="1" applyFill="1" applyBorder="1" applyAlignment="1">
      <alignment horizontal="center"/>
    </xf>
    <xf numFmtId="10" fontId="1" fillId="13" borderId="12" xfId="5" applyNumberFormat="1" applyFont="1" applyFill="1" applyBorder="1" applyAlignment="1">
      <alignment horizontal="center" vertical="center"/>
    </xf>
    <xf numFmtId="10" fontId="1" fillId="13" borderId="0" xfId="5" applyNumberFormat="1" applyFont="1" applyFill="1" applyBorder="1" applyAlignment="1">
      <alignment horizontal="center" vertical="center"/>
    </xf>
    <xf numFmtId="10" fontId="1" fillId="13" borderId="18" xfId="5" applyNumberFormat="1" applyFont="1" applyFill="1" applyBorder="1" applyAlignment="1">
      <alignment horizontal="center" vertical="center"/>
    </xf>
    <xf numFmtId="164" fontId="1" fillId="3" borderId="42" xfId="2" applyFont="1" applyFill="1" applyBorder="1" applyAlignment="1">
      <alignment horizontal="center" vertical="center"/>
    </xf>
    <xf numFmtId="164" fontId="1" fillId="3" borderId="10" xfId="2" applyFont="1" applyFill="1" applyBorder="1" applyAlignment="1">
      <alignment horizontal="center" vertical="center"/>
    </xf>
    <xf numFmtId="164" fontId="1" fillId="3" borderId="38" xfId="2" applyFont="1" applyFill="1" applyBorder="1" applyAlignment="1">
      <alignment horizontal="center" vertical="center"/>
    </xf>
    <xf numFmtId="10" fontId="1" fillId="0" borderId="42" xfId="5" applyNumberFormat="1" applyFont="1" applyFill="1" applyBorder="1" applyAlignment="1">
      <alignment horizontal="center" vertical="center"/>
    </xf>
    <xf numFmtId="10" fontId="1" fillId="0" borderId="10" xfId="5" applyNumberFormat="1" applyFont="1" applyFill="1" applyBorder="1" applyAlignment="1">
      <alignment horizontal="center" vertical="center"/>
    </xf>
    <xf numFmtId="10" fontId="1" fillId="0" borderId="38" xfId="5" applyNumberFormat="1" applyFont="1" applyFill="1" applyBorder="1" applyAlignment="1">
      <alignment horizontal="center" vertical="center"/>
    </xf>
    <xf numFmtId="164" fontId="1" fillId="0" borderId="17" xfId="2" applyNumberFormat="1" applyFont="1" applyFill="1" applyBorder="1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1" fillId="0" borderId="39" xfId="0" applyFont="1" applyFill="1" applyBorder="1" applyAlignment="1">
      <alignment horizontal="left" vertical="center" wrapText="1"/>
    </xf>
    <xf numFmtId="0" fontId="1" fillId="0" borderId="24" xfId="0" applyFont="1" applyFill="1" applyBorder="1" applyAlignment="1">
      <alignment horizontal="left" vertical="center" wrapText="1"/>
    </xf>
    <xf numFmtId="164" fontId="1" fillId="3" borderId="5" xfId="2" applyFont="1" applyFill="1" applyBorder="1" applyAlignment="1">
      <alignment horizontal="center" vertical="center"/>
    </xf>
    <xf numFmtId="10" fontId="1" fillId="0" borderId="5" xfId="5" applyNumberFormat="1" applyFont="1" applyFill="1" applyBorder="1" applyAlignment="1">
      <alignment horizontal="center" vertical="center"/>
    </xf>
    <xf numFmtId="164" fontId="1" fillId="0" borderId="24" xfId="2" applyNumberFormat="1" applyFont="1" applyFill="1" applyBorder="1" applyAlignment="1">
      <alignment horizontal="center"/>
    </xf>
    <xf numFmtId="0" fontId="4" fillId="0" borderId="0" xfId="0" applyFont="1" applyAlignment="1">
      <alignment horizontal="right" vertical="center"/>
    </xf>
    <xf numFmtId="0" fontId="34" fillId="0" borderId="17" xfId="2" applyNumberFormat="1" applyFont="1" applyBorder="1" applyAlignment="1">
      <alignment horizontal="center" vertical="center"/>
    </xf>
    <xf numFmtId="0" fontId="34" fillId="0" borderId="24" xfId="2" applyNumberFormat="1" applyFont="1" applyBorder="1" applyAlignment="1">
      <alignment horizontal="center" vertical="center"/>
    </xf>
    <xf numFmtId="0" fontId="34" fillId="0" borderId="15" xfId="2" applyNumberFormat="1" applyFont="1" applyBorder="1" applyAlignment="1">
      <alignment horizontal="center" vertical="center"/>
    </xf>
    <xf numFmtId="0" fontId="34" fillId="0" borderId="9" xfId="2" applyNumberFormat="1" applyFont="1" applyBorder="1" applyAlignment="1">
      <alignment horizontal="center" vertical="center"/>
    </xf>
    <xf numFmtId="164" fontId="26" fillId="0" borderId="0" xfId="2" applyFont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39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wrapText="1"/>
    </xf>
    <xf numFmtId="164" fontId="4" fillId="4" borderId="39" xfId="2" applyFont="1" applyFill="1" applyBorder="1" applyAlignment="1">
      <alignment horizontal="center"/>
    </xf>
    <xf numFmtId="164" fontId="4" fillId="4" borderId="17" xfId="2" applyFont="1" applyFill="1" applyBorder="1" applyAlignment="1">
      <alignment horizontal="center"/>
    </xf>
    <xf numFmtId="164" fontId="4" fillId="4" borderId="24" xfId="2" applyFont="1" applyFill="1" applyBorder="1" applyAlignment="1">
      <alignment horizontal="center"/>
    </xf>
    <xf numFmtId="164" fontId="4" fillId="4" borderId="8" xfId="2" applyFont="1" applyFill="1" applyBorder="1" applyAlignment="1">
      <alignment horizontal="center"/>
    </xf>
    <xf numFmtId="164" fontId="4" fillId="4" borderId="15" xfId="2" applyFont="1" applyFill="1" applyBorder="1" applyAlignment="1">
      <alignment horizontal="center"/>
    </xf>
    <xf numFmtId="164" fontId="4" fillId="4" borderId="9" xfId="2" applyFont="1" applyFill="1" applyBorder="1" applyAlignment="1">
      <alignment horizontal="center"/>
    </xf>
    <xf numFmtId="0" fontId="0" fillId="0" borderId="17" xfId="0" applyBorder="1"/>
    <xf numFmtId="0" fontId="0" fillId="0" borderId="24" xfId="0" applyBorder="1"/>
    <xf numFmtId="0" fontId="0" fillId="0" borderId="8" xfId="0" applyBorder="1"/>
    <xf numFmtId="0" fontId="0" fillId="0" borderId="15" xfId="0" applyBorder="1"/>
    <xf numFmtId="0" fontId="0" fillId="0" borderId="9" xfId="0" applyBorder="1"/>
  </cellXfs>
  <cellStyles count="6">
    <cellStyle name="Bom" xfId="1" builtinId="26"/>
    <cellStyle name="Normal" xfId="0" builtinId="0"/>
    <cellStyle name="Normal_ORÇA" xfId="3"/>
    <cellStyle name="Normal_Plan1" xfId="4"/>
    <cellStyle name="Porcentagem" xfId="5" builtinId="5"/>
    <cellStyle name="Vírgula" xfId="2" builtinId="3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0</xdr:row>
      <xdr:rowOff>9525</xdr:rowOff>
    </xdr:from>
    <xdr:to>
      <xdr:col>2</xdr:col>
      <xdr:colOff>152400</xdr:colOff>
      <xdr:row>3</xdr:row>
      <xdr:rowOff>47625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7650" y="9525"/>
          <a:ext cx="704850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133350</xdr:colOff>
          <xdr:row>0</xdr:row>
          <xdr:rowOff>0</xdr:rowOff>
        </xdr:from>
        <xdr:to>
          <xdr:col>2</xdr:col>
          <xdr:colOff>85725</xdr:colOff>
          <xdr:row>2</xdr:row>
          <xdr:rowOff>104775</xdr:rowOff>
        </xdr:to>
        <xdr:sp macro="" textlink="">
          <xdr:nvSpPr>
            <xdr:cNvPr id="9217" name="Object 1" hidden="1">
              <a:extLst>
                <a:ext uri="{63B3BB69-23CF-44E3-9099-C40C66FF867C}">
                  <a14:compatExt spid="_x0000_s92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2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2"/>
  <sheetViews>
    <sheetView tabSelected="1" view="pageBreakPreview" topLeftCell="A94" zoomScale="130" zoomScaleNormal="100" zoomScaleSheetLayoutView="130" workbookViewId="0">
      <selection activeCell="I102" sqref="I102"/>
    </sheetView>
  </sheetViews>
  <sheetFormatPr defaultRowHeight="12.75" x14ac:dyDescent="0.2"/>
  <cols>
    <col min="1" max="1" width="5.42578125" customWidth="1"/>
    <col min="2" max="2" width="6.5703125" customWidth="1"/>
    <col min="3" max="3" width="14.7109375" customWidth="1"/>
    <col min="4" max="4" width="8.140625" customWidth="1"/>
    <col min="5" max="5" width="5.5703125" customWidth="1"/>
    <col min="6" max="6" width="55" customWidth="1"/>
    <col min="7" max="7" width="7.28515625" customWidth="1"/>
    <col min="8" max="8" width="9.7109375" customWidth="1"/>
    <col min="9" max="9" width="10" customWidth="1"/>
    <col min="10" max="10" width="7.85546875" customWidth="1"/>
    <col min="11" max="11" width="11.5703125" customWidth="1"/>
    <col min="12" max="12" width="14.7109375" customWidth="1"/>
    <col min="13" max="13" width="14.140625" hidden="1" customWidth="1"/>
    <col min="14" max="14" width="13.7109375" hidden="1" customWidth="1"/>
  </cols>
  <sheetData>
    <row r="1" spans="1:15" x14ac:dyDescent="0.2">
      <c r="A1" s="6"/>
      <c r="B1" s="6"/>
      <c r="C1" s="7"/>
      <c r="D1" s="13" t="s">
        <v>18</v>
      </c>
      <c r="E1" s="13"/>
      <c r="F1" s="13"/>
      <c r="G1" s="8"/>
      <c r="H1" s="9"/>
      <c r="I1" s="10"/>
      <c r="J1" s="10"/>
      <c r="K1" s="10"/>
      <c r="L1" s="9"/>
    </row>
    <row r="2" spans="1:15" x14ac:dyDescent="0.2">
      <c r="A2" s="6"/>
      <c r="B2" s="6"/>
      <c r="C2" s="7"/>
      <c r="D2" s="14" t="s">
        <v>19</v>
      </c>
      <c r="E2" s="14"/>
      <c r="F2" s="14"/>
      <c r="G2" s="8"/>
      <c r="H2" s="8"/>
      <c r="I2" s="11"/>
      <c r="J2" s="11"/>
      <c r="K2" s="11"/>
      <c r="L2" s="8"/>
    </row>
    <row r="3" spans="1:15" x14ac:dyDescent="0.2">
      <c r="A3" s="6"/>
      <c r="B3" s="6"/>
      <c r="C3" s="7"/>
      <c r="D3" s="14"/>
      <c r="E3" s="14"/>
      <c r="F3" s="14"/>
      <c r="G3" s="8"/>
      <c r="H3" s="9" t="s">
        <v>10</v>
      </c>
      <c r="I3" s="10"/>
      <c r="J3" s="10"/>
      <c r="K3" s="10"/>
      <c r="L3" s="9"/>
    </row>
    <row r="4" spans="1:15" ht="23.25" x14ac:dyDescent="0.35">
      <c r="A4" s="23" t="s">
        <v>171</v>
      </c>
      <c r="B4" s="23"/>
      <c r="C4" s="23"/>
      <c r="D4" s="23"/>
      <c r="E4" s="23"/>
      <c r="F4" s="23"/>
      <c r="G4" s="317" t="s">
        <v>137</v>
      </c>
      <c r="H4" s="317"/>
      <c r="I4" s="318">
        <v>832045</v>
      </c>
      <c r="J4" s="319"/>
      <c r="K4" s="319"/>
      <c r="L4" s="320"/>
    </row>
    <row r="5" spans="1:15" x14ac:dyDescent="0.2">
      <c r="A5" s="23" t="s">
        <v>172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</row>
    <row r="6" spans="1:15" ht="12" customHeight="1" x14ac:dyDescent="0.2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</row>
    <row r="7" spans="1:15" ht="18" x14ac:dyDescent="0.25">
      <c r="A7" s="321" t="s">
        <v>169</v>
      </c>
      <c r="B7" s="322"/>
      <c r="C7" s="322"/>
      <c r="D7" s="322"/>
      <c r="E7" s="322"/>
      <c r="F7" s="322"/>
      <c r="G7" s="322"/>
      <c r="H7" s="322"/>
      <c r="I7" s="322"/>
      <c r="J7" s="322"/>
      <c r="K7" s="322"/>
      <c r="L7" s="323"/>
    </row>
    <row r="8" spans="1:15" ht="25.5" x14ac:dyDescent="0.2">
      <c r="A8" s="324" t="s">
        <v>0</v>
      </c>
      <c r="B8" s="324"/>
      <c r="C8" s="210" t="s">
        <v>22</v>
      </c>
      <c r="D8" s="325" t="s">
        <v>1</v>
      </c>
      <c r="E8" s="326"/>
      <c r="F8" s="327"/>
      <c r="G8" s="210" t="s">
        <v>2</v>
      </c>
      <c r="H8" s="210" t="s">
        <v>3</v>
      </c>
      <c r="I8" s="211" t="s">
        <v>20</v>
      </c>
      <c r="J8" s="212" t="s">
        <v>28</v>
      </c>
      <c r="K8" s="212" t="s">
        <v>29</v>
      </c>
      <c r="L8" s="211" t="s">
        <v>21</v>
      </c>
    </row>
    <row r="9" spans="1:15" x14ac:dyDescent="0.2">
      <c r="A9" s="141">
        <v>1</v>
      </c>
      <c r="B9" s="142"/>
      <c r="C9" s="143"/>
      <c r="D9" s="328" t="s">
        <v>11</v>
      </c>
      <c r="E9" s="329"/>
      <c r="F9" s="329"/>
      <c r="G9" s="144"/>
      <c r="H9" s="144"/>
      <c r="I9" s="145"/>
      <c r="J9" s="145"/>
      <c r="K9" s="145"/>
      <c r="L9" s="146"/>
    </row>
    <row r="10" spans="1:15" ht="24" customHeight="1" x14ac:dyDescent="0.2">
      <c r="A10" s="256" t="s">
        <v>4</v>
      </c>
      <c r="B10" s="256"/>
      <c r="C10" s="132" t="s">
        <v>191</v>
      </c>
      <c r="D10" s="258" t="s">
        <v>17</v>
      </c>
      <c r="E10" s="258"/>
      <c r="F10" s="310"/>
      <c r="G10" s="218" t="s">
        <v>5</v>
      </c>
      <c r="H10" s="47">
        <v>2.5</v>
      </c>
      <c r="I10" s="120">
        <v>368.08</v>
      </c>
      <c r="J10" s="220">
        <v>0.23899999999999999</v>
      </c>
      <c r="K10" s="53">
        <f t="shared" ref="K10:K14" si="0">ROUND(I10*(1+J10),2)</f>
        <v>456.05</v>
      </c>
      <c r="L10" s="221">
        <f>ROUND((H10*K10),2)</f>
        <v>1140.1300000000001</v>
      </c>
      <c r="N10" s="28"/>
      <c r="O10" s="26"/>
    </row>
    <row r="11" spans="1:15" ht="25.5" customHeight="1" x14ac:dyDescent="0.2">
      <c r="A11" s="246" t="s">
        <v>12</v>
      </c>
      <c r="B11" s="246"/>
      <c r="C11" s="133" t="s">
        <v>192</v>
      </c>
      <c r="D11" s="247" t="s">
        <v>173</v>
      </c>
      <c r="E11" s="247"/>
      <c r="F11" s="311"/>
      <c r="G11" s="217" t="s">
        <v>5</v>
      </c>
      <c r="H11" s="51">
        <v>1203.8</v>
      </c>
      <c r="I11" s="121">
        <v>0.16</v>
      </c>
      <c r="J11" s="52">
        <v>0.23899999999999999</v>
      </c>
      <c r="K11" s="53">
        <f t="shared" si="0"/>
        <v>0.2</v>
      </c>
      <c r="L11" s="54">
        <f>ROUND((H11*K11),2)</f>
        <v>240.76</v>
      </c>
      <c r="N11" s="28"/>
      <c r="O11" s="26"/>
    </row>
    <row r="12" spans="1:15" ht="24" customHeight="1" x14ac:dyDescent="0.2">
      <c r="A12" s="246" t="s">
        <v>25</v>
      </c>
      <c r="B12" s="246"/>
      <c r="C12" s="133" t="s">
        <v>68</v>
      </c>
      <c r="D12" s="247" t="s">
        <v>69</v>
      </c>
      <c r="E12" s="247"/>
      <c r="F12" s="311"/>
      <c r="G12" s="217" t="s">
        <v>35</v>
      </c>
      <c r="H12" s="51">
        <v>272</v>
      </c>
      <c r="I12" s="121">
        <v>1.65</v>
      </c>
      <c r="J12" s="52">
        <v>0.23899999999999999</v>
      </c>
      <c r="K12" s="53">
        <f t="shared" si="0"/>
        <v>2.04</v>
      </c>
      <c r="L12" s="54">
        <f>ROUND(K12*H12,2)</f>
        <v>554.88</v>
      </c>
      <c r="N12" s="28"/>
      <c r="O12" s="26"/>
    </row>
    <row r="13" spans="1:15" ht="25.5" customHeight="1" x14ac:dyDescent="0.2">
      <c r="A13" s="246" t="s">
        <v>27</v>
      </c>
      <c r="B13" s="246"/>
      <c r="C13" s="133" t="s">
        <v>121</v>
      </c>
      <c r="D13" s="247" t="s">
        <v>122</v>
      </c>
      <c r="E13" s="247"/>
      <c r="F13" s="311"/>
      <c r="G13" s="217" t="s">
        <v>5</v>
      </c>
      <c r="H13" s="51">
        <v>1897</v>
      </c>
      <c r="I13" s="121">
        <v>0.33</v>
      </c>
      <c r="J13" s="52">
        <v>0.23899999999999999</v>
      </c>
      <c r="K13" s="53">
        <f t="shared" si="0"/>
        <v>0.41</v>
      </c>
      <c r="L13" s="54">
        <f>ROUND(K13*H13,2)</f>
        <v>777.77</v>
      </c>
      <c r="N13" s="233">
        <v>2040.1803</v>
      </c>
      <c r="O13" s="26"/>
    </row>
    <row r="14" spans="1:15" ht="38.1" customHeight="1" x14ac:dyDescent="0.2">
      <c r="A14" s="312" t="s">
        <v>210</v>
      </c>
      <c r="B14" s="313"/>
      <c r="C14" s="133" t="s">
        <v>272</v>
      </c>
      <c r="D14" s="266" t="s">
        <v>26</v>
      </c>
      <c r="E14" s="267"/>
      <c r="F14" s="268"/>
      <c r="G14" s="237" t="s">
        <v>174</v>
      </c>
      <c r="H14" s="63">
        <v>3</v>
      </c>
      <c r="I14" s="238">
        <f>1.1019*790.57</f>
        <v>871.12908300000015</v>
      </c>
      <c r="J14" s="61">
        <v>0.23899999999999999</v>
      </c>
      <c r="K14" s="53">
        <f t="shared" si="0"/>
        <v>1079.33</v>
      </c>
      <c r="L14" s="62">
        <f>ROUND((H14*K14),2)</f>
        <v>3237.99</v>
      </c>
      <c r="M14" s="233"/>
      <c r="N14" s="233">
        <v>1851.5437999999999</v>
      </c>
      <c r="O14" s="26"/>
    </row>
    <row r="15" spans="1:15" ht="13.5" thickBot="1" x14ac:dyDescent="0.25">
      <c r="A15" s="208"/>
      <c r="B15" s="34"/>
      <c r="C15" s="34"/>
      <c r="D15" s="34"/>
      <c r="E15" s="34"/>
      <c r="F15" s="34"/>
      <c r="G15" s="34"/>
      <c r="H15" s="34"/>
      <c r="I15" s="249" t="s">
        <v>168</v>
      </c>
      <c r="J15" s="249"/>
      <c r="K15" s="250"/>
      <c r="L15" s="43">
        <f>SUM(L10:L14)</f>
        <v>5951.53</v>
      </c>
      <c r="N15" s="28"/>
    </row>
    <row r="16" spans="1:15" ht="13.5" thickTop="1" x14ac:dyDescent="0.2">
      <c r="A16" s="147">
        <v>2</v>
      </c>
      <c r="B16" s="142"/>
      <c r="C16" s="148"/>
      <c r="D16" s="328" t="s">
        <v>31</v>
      </c>
      <c r="E16" s="329"/>
      <c r="F16" s="329"/>
      <c r="G16" s="144"/>
      <c r="H16" s="144"/>
      <c r="I16" s="145"/>
      <c r="J16" s="145"/>
      <c r="K16" s="145"/>
      <c r="L16" s="146"/>
      <c r="N16" s="28"/>
    </row>
    <row r="17" spans="1:14" x14ac:dyDescent="0.2">
      <c r="A17" s="158" t="s">
        <v>14</v>
      </c>
      <c r="B17" s="159"/>
      <c r="C17" s="160"/>
      <c r="D17" s="330" t="s">
        <v>32</v>
      </c>
      <c r="E17" s="331"/>
      <c r="F17" s="331"/>
      <c r="G17" s="161"/>
      <c r="H17" s="161"/>
      <c r="I17" s="161"/>
      <c r="J17" s="162"/>
      <c r="K17" s="162"/>
      <c r="L17" s="163"/>
      <c r="N17" s="239">
        <f>N13/N14</f>
        <v>1.1018806576436377</v>
      </c>
    </row>
    <row r="18" spans="1:14" ht="25.5" customHeight="1" x14ac:dyDescent="0.2">
      <c r="A18" s="314" t="s">
        <v>48</v>
      </c>
      <c r="B18" s="315"/>
      <c r="C18" s="219" t="s">
        <v>33</v>
      </c>
      <c r="D18" s="307" t="s">
        <v>34</v>
      </c>
      <c r="E18" s="308"/>
      <c r="F18" s="309"/>
      <c r="G18" s="38" t="s">
        <v>35</v>
      </c>
      <c r="H18" s="214">
        <v>196.9</v>
      </c>
      <c r="I18" s="214">
        <v>2.59</v>
      </c>
      <c r="J18" s="52">
        <v>0.23899999999999999</v>
      </c>
      <c r="K18" s="53">
        <f t="shared" ref="K18" si="1">ROUND(I18*(1+J18),2)</f>
        <v>3.21</v>
      </c>
      <c r="L18" s="33">
        <f>ROUND((H18*K18),2)</f>
        <v>632.04999999999995</v>
      </c>
      <c r="N18" s="28"/>
    </row>
    <row r="19" spans="1:14" ht="13.5" thickBot="1" x14ac:dyDescent="0.25">
      <c r="A19" s="36"/>
      <c r="B19" s="37"/>
      <c r="C19" s="37"/>
      <c r="D19" s="37"/>
      <c r="E19" s="37"/>
      <c r="F19" s="37"/>
      <c r="G19" s="37"/>
      <c r="H19" s="37"/>
      <c r="I19" s="249" t="s">
        <v>167</v>
      </c>
      <c r="J19" s="249"/>
      <c r="K19" s="250"/>
      <c r="L19" s="27">
        <f>SUM(L18)</f>
        <v>632.04999999999995</v>
      </c>
      <c r="N19" s="28"/>
    </row>
    <row r="20" spans="1:14" ht="13.5" thickTop="1" x14ac:dyDescent="0.2">
      <c r="A20" s="164" t="s">
        <v>39</v>
      </c>
      <c r="B20" s="165"/>
      <c r="C20" s="166"/>
      <c r="D20" s="272" t="s">
        <v>36</v>
      </c>
      <c r="E20" s="272"/>
      <c r="F20" s="272"/>
      <c r="G20" s="167"/>
      <c r="H20" s="167"/>
      <c r="I20" s="167"/>
      <c r="J20" s="168"/>
      <c r="K20" s="168"/>
      <c r="L20" s="169"/>
      <c r="N20" s="28"/>
    </row>
    <row r="21" spans="1:14" ht="25.5" customHeight="1" x14ac:dyDescent="0.2">
      <c r="A21" s="316" t="s">
        <v>49</v>
      </c>
      <c r="B21" s="316"/>
      <c r="C21" s="132" t="s">
        <v>138</v>
      </c>
      <c r="D21" s="274" t="s">
        <v>242</v>
      </c>
      <c r="E21" s="274"/>
      <c r="F21" s="274"/>
      <c r="G21" s="60" t="s">
        <v>37</v>
      </c>
      <c r="H21" s="47">
        <v>490.11</v>
      </c>
      <c r="I21" s="116">
        <v>5.91</v>
      </c>
      <c r="J21" s="48">
        <v>0.23899999999999999</v>
      </c>
      <c r="K21" s="53">
        <f t="shared" ref="K21:K28" si="2">ROUND(I21*(1+J21),2)</f>
        <v>7.32</v>
      </c>
      <c r="L21" s="49">
        <f t="shared" ref="L21:L28" si="3">ROUND((H21*K21),2)</f>
        <v>3587.61</v>
      </c>
      <c r="N21" s="28"/>
    </row>
    <row r="22" spans="1:14" ht="25.5" customHeight="1" x14ac:dyDescent="0.2">
      <c r="A22" s="306" t="s">
        <v>50</v>
      </c>
      <c r="B22" s="306"/>
      <c r="C22" s="133" t="s">
        <v>139</v>
      </c>
      <c r="D22" s="252" t="s">
        <v>243</v>
      </c>
      <c r="E22" s="252"/>
      <c r="F22" s="252"/>
      <c r="G22" s="186" t="s">
        <v>37</v>
      </c>
      <c r="H22" s="51">
        <v>54.82</v>
      </c>
      <c r="I22" s="57">
        <v>3.67</v>
      </c>
      <c r="J22" s="52">
        <v>0.23899999999999999</v>
      </c>
      <c r="K22" s="53">
        <f t="shared" si="2"/>
        <v>4.55</v>
      </c>
      <c r="L22" s="54">
        <f t="shared" si="3"/>
        <v>249.43</v>
      </c>
      <c r="N22" s="28"/>
    </row>
    <row r="23" spans="1:14" ht="38.450000000000003" customHeight="1" x14ac:dyDescent="0.2">
      <c r="A23" s="306" t="s">
        <v>51</v>
      </c>
      <c r="B23" s="306"/>
      <c r="C23" s="133" t="s">
        <v>70</v>
      </c>
      <c r="D23" s="252" t="s">
        <v>175</v>
      </c>
      <c r="E23" s="252"/>
      <c r="F23" s="252"/>
      <c r="G23" s="188" t="s">
        <v>37</v>
      </c>
      <c r="H23" s="51">
        <v>82.87</v>
      </c>
      <c r="I23" s="182">
        <v>16</v>
      </c>
      <c r="J23" s="52">
        <v>0.23899999999999999</v>
      </c>
      <c r="K23" s="53">
        <f t="shared" si="2"/>
        <v>19.82</v>
      </c>
      <c r="L23" s="54">
        <f t="shared" si="3"/>
        <v>1642.48</v>
      </c>
      <c r="M23" s="74"/>
      <c r="N23" s="28"/>
    </row>
    <row r="24" spans="1:14" ht="38.450000000000003" customHeight="1" x14ac:dyDescent="0.2">
      <c r="A24" s="306" t="s">
        <v>52</v>
      </c>
      <c r="B24" s="306"/>
      <c r="C24" s="133" t="s">
        <v>145</v>
      </c>
      <c r="D24" s="252" t="s">
        <v>146</v>
      </c>
      <c r="E24" s="252"/>
      <c r="F24" s="252"/>
      <c r="G24" s="188" t="s">
        <v>37</v>
      </c>
      <c r="H24" s="51">
        <v>198.9</v>
      </c>
      <c r="I24" s="182">
        <v>30.43</v>
      </c>
      <c r="J24" s="52">
        <v>0.23899999999999999</v>
      </c>
      <c r="K24" s="53">
        <f t="shared" si="2"/>
        <v>37.700000000000003</v>
      </c>
      <c r="L24" s="54">
        <f t="shared" si="3"/>
        <v>7498.53</v>
      </c>
      <c r="N24" s="28"/>
    </row>
    <row r="25" spans="1:14" ht="38.450000000000003" customHeight="1" x14ac:dyDescent="0.2">
      <c r="A25" s="306" t="s">
        <v>53</v>
      </c>
      <c r="B25" s="306"/>
      <c r="C25" s="133" t="s">
        <v>147</v>
      </c>
      <c r="D25" s="252" t="s">
        <v>148</v>
      </c>
      <c r="E25" s="252"/>
      <c r="F25" s="252"/>
      <c r="G25" s="188" t="s">
        <v>37</v>
      </c>
      <c r="H25" s="51">
        <v>132.59</v>
      </c>
      <c r="I25" s="182">
        <v>23.02</v>
      </c>
      <c r="J25" s="52">
        <v>0.23899999999999999</v>
      </c>
      <c r="K25" s="53">
        <f t="shared" si="2"/>
        <v>28.52</v>
      </c>
      <c r="L25" s="54">
        <f t="shared" ref="L25" si="4">ROUND((H25*K25),2)</f>
        <v>3781.47</v>
      </c>
      <c r="N25" s="28"/>
    </row>
    <row r="26" spans="1:14" ht="38.450000000000003" customHeight="1" x14ac:dyDescent="0.2">
      <c r="A26" s="306" t="s">
        <v>258</v>
      </c>
      <c r="B26" s="306"/>
      <c r="C26" s="196" t="s">
        <v>140</v>
      </c>
      <c r="D26" s="252" t="s">
        <v>244</v>
      </c>
      <c r="E26" s="252"/>
      <c r="F26" s="252"/>
      <c r="G26" s="217" t="s">
        <v>5</v>
      </c>
      <c r="H26" s="205">
        <v>98.95</v>
      </c>
      <c r="I26" s="57">
        <v>22.76</v>
      </c>
      <c r="J26" s="52">
        <v>0.23899999999999999</v>
      </c>
      <c r="K26" s="53">
        <f t="shared" si="2"/>
        <v>28.2</v>
      </c>
      <c r="L26" s="58">
        <f>ROUND(K26*H26,2)</f>
        <v>2790.39</v>
      </c>
      <c r="N26" s="28"/>
    </row>
    <row r="27" spans="1:14" ht="38.450000000000003" customHeight="1" x14ac:dyDescent="0.2">
      <c r="A27" s="306" t="s">
        <v>151</v>
      </c>
      <c r="B27" s="306"/>
      <c r="C27" s="196" t="s">
        <v>141</v>
      </c>
      <c r="D27" s="252" t="s">
        <v>245</v>
      </c>
      <c r="E27" s="252"/>
      <c r="F27" s="252"/>
      <c r="G27" s="217" t="s">
        <v>5</v>
      </c>
      <c r="H27" s="205">
        <v>433.28</v>
      </c>
      <c r="I27" s="57">
        <v>27.11</v>
      </c>
      <c r="J27" s="52">
        <v>0.23899999999999999</v>
      </c>
      <c r="K27" s="53">
        <f t="shared" si="2"/>
        <v>33.590000000000003</v>
      </c>
      <c r="L27" s="58">
        <f>ROUND(K27*H27,2)</f>
        <v>14553.88</v>
      </c>
      <c r="N27" s="28"/>
    </row>
    <row r="28" spans="1:14" ht="25.5" customHeight="1" x14ac:dyDescent="0.2">
      <c r="A28" s="306" t="s">
        <v>152</v>
      </c>
      <c r="B28" s="306"/>
      <c r="C28" s="127" t="s">
        <v>193</v>
      </c>
      <c r="D28" s="334" t="s">
        <v>266</v>
      </c>
      <c r="E28" s="334"/>
      <c r="F28" s="334"/>
      <c r="G28" s="187" t="s">
        <v>38</v>
      </c>
      <c r="H28" s="63">
        <v>2772.27</v>
      </c>
      <c r="I28" s="197">
        <v>1.05</v>
      </c>
      <c r="J28" s="61">
        <v>0.23899999999999999</v>
      </c>
      <c r="K28" s="53">
        <f t="shared" si="2"/>
        <v>1.3</v>
      </c>
      <c r="L28" s="62">
        <f t="shared" si="3"/>
        <v>3603.95</v>
      </c>
      <c r="N28" s="74"/>
    </row>
    <row r="29" spans="1:14" ht="13.5" thickBot="1" x14ac:dyDescent="0.25">
      <c r="A29" s="190"/>
      <c r="B29" s="119"/>
      <c r="C29" s="119"/>
      <c r="D29" s="191"/>
      <c r="E29" s="191"/>
      <c r="F29" s="191"/>
      <c r="G29" s="191"/>
      <c r="H29" s="191"/>
      <c r="I29" s="249" t="s">
        <v>166</v>
      </c>
      <c r="J29" s="249"/>
      <c r="K29" s="250"/>
      <c r="L29" s="117">
        <f>SUM(L21:L28)</f>
        <v>37707.74</v>
      </c>
      <c r="N29" s="28"/>
    </row>
    <row r="30" spans="1:14" ht="13.5" thickTop="1" x14ac:dyDescent="0.2">
      <c r="A30" s="164" t="s">
        <v>43</v>
      </c>
      <c r="B30" s="165"/>
      <c r="C30" s="166"/>
      <c r="D30" s="272" t="s">
        <v>40</v>
      </c>
      <c r="E30" s="272"/>
      <c r="F30" s="272"/>
      <c r="G30" s="167"/>
      <c r="H30" s="167"/>
      <c r="I30" s="167"/>
      <c r="J30" s="168"/>
      <c r="K30" s="168"/>
      <c r="L30" s="169"/>
      <c r="N30" s="28"/>
    </row>
    <row r="31" spans="1:14" ht="34.5" customHeight="1" x14ac:dyDescent="0.2">
      <c r="A31" s="316" t="s">
        <v>54</v>
      </c>
      <c r="B31" s="316"/>
      <c r="C31" s="174" t="s">
        <v>71</v>
      </c>
      <c r="D31" s="274" t="s">
        <v>41</v>
      </c>
      <c r="E31" s="274"/>
      <c r="F31" s="274"/>
      <c r="G31" s="60" t="s">
        <v>35</v>
      </c>
      <c r="H31" s="198">
        <v>9.5</v>
      </c>
      <c r="I31" s="178">
        <f>32.39+21.69</f>
        <v>54.08</v>
      </c>
      <c r="J31" s="48">
        <v>0.23899999999999999</v>
      </c>
      <c r="K31" s="53">
        <f t="shared" ref="K31:K35" si="5">ROUND(I31*(1+J31),2)</f>
        <v>67.010000000000005</v>
      </c>
      <c r="L31" s="49">
        <f t="shared" ref="L31:L35" si="6">ROUND((H31*K31),2)</f>
        <v>636.6</v>
      </c>
      <c r="N31" s="193"/>
    </row>
    <row r="32" spans="1:14" ht="34.5" customHeight="1" x14ac:dyDescent="0.2">
      <c r="A32" s="306" t="s">
        <v>123</v>
      </c>
      <c r="B32" s="306"/>
      <c r="C32" s="222" t="s">
        <v>179</v>
      </c>
      <c r="D32" s="252" t="s">
        <v>176</v>
      </c>
      <c r="E32" s="252"/>
      <c r="F32" s="252"/>
      <c r="G32" s="215" t="s">
        <v>35</v>
      </c>
      <c r="H32" s="199">
        <v>192.5</v>
      </c>
      <c r="I32" s="182">
        <f>41.48+28.47</f>
        <v>69.949999999999989</v>
      </c>
      <c r="J32" s="52">
        <v>0.23899999999999999</v>
      </c>
      <c r="K32" s="53">
        <f t="shared" si="5"/>
        <v>86.67</v>
      </c>
      <c r="L32" s="54">
        <f t="shared" ref="L32:L34" si="7">ROUND((H32*K32),2)</f>
        <v>16683.98</v>
      </c>
      <c r="N32" s="193"/>
    </row>
    <row r="33" spans="1:14" ht="36" customHeight="1" x14ac:dyDescent="0.2">
      <c r="A33" s="306" t="s">
        <v>124</v>
      </c>
      <c r="B33" s="306"/>
      <c r="C33" s="192" t="s">
        <v>180</v>
      </c>
      <c r="D33" s="252" t="s">
        <v>178</v>
      </c>
      <c r="E33" s="252"/>
      <c r="F33" s="252"/>
      <c r="G33" s="215" t="s">
        <v>35</v>
      </c>
      <c r="H33" s="199">
        <v>20</v>
      </c>
      <c r="I33" s="182">
        <f>59.97+53.37</f>
        <v>113.34</v>
      </c>
      <c r="J33" s="52">
        <v>0.23899999999999999</v>
      </c>
      <c r="K33" s="53">
        <f t="shared" si="5"/>
        <v>140.43</v>
      </c>
      <c r="L33" s="54">
        <f t="shared" si="7"/>
        <v>2808.6</v>
      </c>
      <c r="N33" s="193"/>
    </row>
    <row r="34" spans="1:14" ht="33.75" customHeight="1" x14ac:dyDescent="0.2">
      <c r="A34" s="306" t="s">
        <v>55</v>
      </c>
      <c r="B34" s="306"/>
      <c r="C34" s="192" t="s">
        <v>181</v>
      </c>
      <c r="D34" s="252" t="s">
        <v>177</v>
      </c>
      <c r="E34" s="252"/>
      <c r="F34" s="252"/>
      <c r="G34" s="215" t="s">
        <v>35</v>
      </c>
      <c r="H34" s="199">
        <v>45</v>
      </c>
      <c r="I34" s="182">
        <f>80.14+129.45</f>
        <v>209.58999999999997</v>
      </c>
      <c r="J34" s="52">
        <v>0.23899999999999999</v>
      </c>
      <c r="K34" s="53">
        <f t="shared" si="5"/>
        <v>259.68</v>
      </c>
      <c r="L34" s="54">
        <f t="shared" si="7"/>
        <v>11685.6</v>
      </c>
      <c r="N34" s="193"/>
    </row>
    <row r="35" spans="1:14" ht="25.5" customHeight="1" x14ac:dyDescent="0.2">
      <c r="A35" s="306" t="s">
        <v>125</v>
      </c>
      <c r="B35" s="306"/>
      <c r="C35" s="131" t="s">
        <v>42</v>
      </c>
      <c r="D35" s="334" t="s">
        <v>211</v>
      </c>
      <c r="E35" s="334"/>
      <c r="F35" s="334"/>
      <c r="G35" s="216" t="s">
        <v>37</v>
      </c>
      <c r="H35" s="197">
        <v>1.36</v>
      </c>
      <c r="I35" s="197">
        <v>426</v>
      </c>
      <c r="J35" s="61">
        <v>0.23899999999999999</v>
      </c>
      <c r="K35" s="53">
        <f t="shared" si="5"/>
        <v>527.80999999999995</v>
      </c>
      <c r="L35" s="62">
        <f t="shared" si="6"/>
        <v>717.82</v>
      </c>
      <c r="N35" s="28"/>
    </row>
    <row r="36" spans="1:14" ht="13.5" thickBot="1" x14ac:dyDescent="0.25">
      <c r="A36" s="138"/>
      <c r="B36" s="139"/>
      <c r="C36" s="139"/>
      <c r="D36" s="137"/>
      <c r="E36" s="137"/>
      <c r="F36" s="137"/>
      <c r="G36" s="137"/>
      <c r="H36" s="137"/>
      <c r="I36" s="249" t="s">
        <v>165</v>
      </c>
      <c r="J36" s="249"/>
      <c r="K36" s="250"/>
      <c r="L36" s="140">
        <f>SUM(L31:L35)</f>
        <v>32532.6</v>
      </c>
      <c r="N36" s="28"/>
    </row>
    <row r="37" spans="1:14" ht="13.5" thickTop="1" x14ac:dyDescent="0.2">
      <c r="A37" s="164" t="s">
        <v>44</v>
      </c>
      <c r="B37" s="165"/>
      <c r="C37" s="172"/>
      <c r="D37" s="337" t="s">
        <v>142</v>
      </c>
      <c r="E37" s="338"/>
      <c r="F37" s="338"/>
      <c r="G37" s="338"/>
      <c r="H37" s="338"/>
      <c r="I37" s="338"/>
      <c r="J37" s="338"/>
      <c r="K37" s="338"/>
      <c r="L37" s="339"/>
      <c r="N37" s="28"/>
    </row>
    <row r="38" spans="1:14" ht="24" customHeight="1" x14ac:dyDescent="0.2">
      <c r="A38" s="285" t="s">
        <v>56</v>
      </c>
      <c r="B38" s="286"/>
      <c r="C38" s="130" t="s">
        <v>219</v>
      </c>
      <c r="D38" s="299" t="s">
        <v>223</v>
      </c>
      <c r="E38" s="332"/>
      <c r="F38" s="333"/>
      <c r="G38" s="60" t="s">
        <v>37</v>
      </c>
      <c r="H38" s="116">
        <v>42</v>
      </c>
      <c r="I38" s="116">
        <v>123.92</v>
      </c>
      <c r="J38" s="52">
        <v>0.23899999999999999</v>
      </c>
      <c r="K38" s="53">
        <f t="shared" ref="K38:K40" si="8">ROUND(I38*(1+J38),2)</f>
        <v>153.54</v>
      </c>
      <c r="L38" s="68">
        <f>ROUND(K38*H38,2)</f>
        <v>6448.68</v>
      </c>
      <c r="N38" s="28"/>
    </row>
    <row r="39" spans="1:14" ht="24" customHeight="1" x14ac:dyDescent="0.2">
      <c r="A39" s="259" t="s">
        <v>57</v>
      </c>
      <c r="B39" s="260"/>
      <c r="C39" s="206" t="s">
        <v>220</v>
      </c>
      <c r="D39" s="261" t="s">
        <v>158</v>
      </c>
      <c r="E39" s="279"/>
      <c r="F39" s="280"/>
      <c r="G39" s="203" t="s">
        <v>37</v>
      </c>
      <c r="H39" s="57">
        <v>15.84</v>
      </c>
      <c r="I39" s="57">
        <v>93.25</v>
      </c>
      <c r="J39" s="52">
        <v>0.23899999999999999</v>
      </c>
      <c r="K39" s="53">
        <f t="shared" si="8"/>
        <v>115.54</v>
      </c>
      <c r="L39" s="58">
        <f>ROUND(K39*H39,2)</f>
        <v>1830.15</v>
      </c>
      <c r="N39" s="28"/>
    </row>
    <row r="40" spans="1:14" ht="24" customHeight="1" x14ac:dyDescent="0.2">
      <c r="A40" s="264" t="s">
        <v>74</v>
      </c>
      <c r="B40" s="265"/>
      <c r="C40" s="175" t="s">
        <v>221</v>
      </c>
      <c r="D40" s="266" t="s">
        <v>159</v>
      </c>
      <c r="E40" s="267"/>
      <c r="F40" s="268"/>
      <c r="G40" s="204" t="s">
        <v>37</v>
      </c>
      <c r="H40" s="118">
        <v>15.91</v>
      </c>
      <c r="I40" s="118">
        <v>87.03</v>
      </c>
      <c r="J40" s="61">
        <v>0.23899999999999999</v>
      </c>
      <c r="K40" s="53">
        <f t="shared" si="8"/>
        <v>107.83</v>
      </c>
      <c r="L40" s="59">
        <f>ROUND(K40*H40,2)</f>
        <v>1715.58</v>
      </c>
      <c r="N40" s="28"/>
    </row>
    <row r="41" spans="1:14" ht="13.5" thickBot="1" x14ac:dyDescent="0.25">
      <c r="A41" s="335"/>
      <c r="B41" s="336"/>
      <c r="C41" s="336"/>
      <c r="D41" s="336"/>
      <c r="E41" s="336"/>
      <c r="F41" s="336"/>
      <c r="G41" s="336"/>
      <c r="H41" s="336"/>
      <c r="I41" s="249" t="s">
        <v>143</v>
      </c>
      <c r="J41" s="249"/>
      <c r="K41" s="250"/>
      <c r="L41" s="173">
        <f>SUM(L38:L40)</f>
        <v>9994.41</v>
      </c>
      <c r="N41" s="28"/>
    </row>
    <row r="42" spans="1:14" ht="13.5" thickTop="1" x14ac:dyDescent="0.2">
      <c r="A42" s="170" t="s">
        <v>126</v>
      </c>
      <c r="B42" s="171"/>
      <c r="C42" s="171"/>
      <c r="D42" s="272" t="s">
        <v>45</v>
      </c>
      <c r="E42" s="272"/>
      <c r="F42" s="272"/>
      <c r="G42" s="167"/>
      <c r="H42" s="167"/>
      <c r="I42" s="167"/>
      <c r="J42" s="168"/>
      <c r="K42" s="168"/>
      <c r="L42" s="169"/>
      <c r="N42" s="28"/>
    </row>
    <row r="43" spans="1:14" ht="38.450000000000003" customHeight="1" x14ac:dyDescent="0.2">
      <c r="A43" s="273" t="s">
        <v>127</v>
      </c>
      <c r="B43" s="273"/>
      <c r="C43" s="124" t="s">
        <v>247</v>
      </c>
      <c r="D43" s="299" t="s">
        <v>281</v>
      </c>
      <c r="E43" s="332"/>
      <c r="F43" s="333"/>
      <c r="G43" s="55" t="s">
        <v>46</v>
      </c>
      <c r="H43" s="116">
        <v>9</v>
      </c>
      <c r="I43" s="200">
        <v>437.28</v>
      </c>
      <c r="J43" s="48">
        <v>0.23899999999999999</v>
      </c>
      <c r="K43" s="68">
        <f t="shared" ref="K43:K49" si="9">ROUND(I43*(1+J43),2)</f>
        <v>541.79</v>
      </c>
      <c r="L43" s="68">
        <f t="shared" ref="L43:L44" si="10">ROUND(K43*H43,2)</f>
        <v>4876.1099999999997</v>
      </c>
      <c r="N43" s="28"/>
    </row>
    <row r="44" spans="1:14" ht="38.450000000000003" customHeight="1" x14ac:dyDescent="0.2">
      <c r="A44" s="269" t="s">
        <v>128</v>
      </c>
      <c r="B44" s="269"/>
      <c r="C44" s="125" t="s">
        <v>248</v>
      </c>
      <c r="D44" s="275" t="s">
        <v>254</v>
      </c>
      <c r="E44" s="276"/>
      <c r="F44" s="277"/>
      <c r="G44" s="56" t="s">
        <v>46</v>
      </c>
      <c r="H44" s="57">
        <v>1</v>
      </c>
      <c r="I44" s="201">
        <v>2203.6799999999998</v>
      </c>
      <c r="J44" s="52">
        <v>0.23899999999999999</v>
      </c>
      <c r="K44" s="58">
        <f t="shared" si="9"/>
        <v>2730.36</v>
      </c>
      <c r="L44" s="58">
        <f t="shared" si="10"/>
        <v>2730.36</v>
      </c>
      <c r="N44" s="28"/>
    </row>
    <row r="45" spans="1:14" ht="38.450000000000003" customHeight="1" x14ac:dyDescent="0.2">
      <c r="A45" s="269" t="s">
        <v>129</v>
      </c>
      <c r="B45" s="269"/>
      <c r="C45" s="125" t="s">
        <v>278</v>
      </c>
      <c r="D45" s="275" t="s">
        <v>280</v>
      </c>
      <c r="E45" s="276"/>
      <c r="F45" s="277"/>
      <c r="G45" s="56" t="s">
        <v>46</v>
      </c>
      <c r="H45" s="57">
        <v>1</v>
      </c>
      <c r="I45" s="201">
        <v>1341.06</v>
      </c>
      <c r="J45" s="52">
        <v>0.23899999999999999</v>
      </c>
      <c r="K45" s="58">
        <f t="shared" si="9"/>
        <v>1661.57</v>
      </c>
      <c r="L45" s="58">
        <f t="shared" ref="L45" si="11">ROUND(K45*H45,2)</f>
        <v>1661.57</v>
      </c>
      <c r="N45" s="28"/>
    </row>
    <row r="46" spans="1:14" ht="38.450000000000003" customHeight="1" x14ac:dyDescent="0.2">
      <c r="A46" s="269" t="s">
        <v>130</v>
      </c>
      <c r="B46" s="269"/>
      <c r="C46" s="125" t="s">
        <v>249</v>
      </c>
      <c r="D46" s="275" t="s">
        <v>279</v>
      </c>
      <c r="E46" s="276"/>
      <c r="F46" s="277"/>
      <c r="G46" s="56" t="s">
        <v>46</v>
      </c>
      <c r="H46" s="57">
        <v>1</v>
      </c>
      <c r="I46" s="51">
        <v>1955.82</v>
      </c>
      <c r="J46" s="52">
        <v>0.23899999999999999</v>
      </c>
      <c r="K46" s="58">
        <f t="shared" si="9"/>
        <v>2423.2600000000002</v>
      </c>
      <c r="L46" s="54">
        <f t="shared" ref="L46" si="12">ROUND((H46*K46),2)</f>
        <v>2423.2600000000002</v>
      </c>
      <c r="N46" s="28"/>
    </row>
    <row r="47" spans="1:14" ht="54" customHeight="1" x14ac:dyDescent="0.2">
      <c r="A47" s="269" t="s">
        <v>153</v>
      </c>
      <c r="B47" s="269"/>
      <c r="C47" s="125" t="s">
        <v>251</v>
      </c>
      <c r="D47" s="275" t="s">
        <v>182</v>
      </c>
      <c r="E47" s="276"/>
      <c r="F47" s="277"/>
      <c r="G47" s="56" t="s">
        <v>46</v>
      </c>
      <c r="H47" s="57">
        <v>1</v>
      </c>
      <c r="I47" s="51">
        <v>437.44</v>
      </c>
      <c r="J47" s="52">
        <v>0.23899999999999999</v>
      </c>
      <c r="K47" s="58">
        <f t="shared" si="9"/>
        <v>541.99</v>
      </c>
      <c r="L47" s="54">
        <f t="shared" ref="L47" si="13">ROUND((H47*K47),2)</f>
        <v>541.99</v>
      </c>
      <c r="N47" s="28"/>
    </row>
    <row r="48" spans="1:14" ht="19.5" customHeight="1" x14ac:dyDescent="0.2">
      <c r="A48" s="269" t="s">
        <v>252</v>
      </c>
      <c r="B48" s="269"/>
      <c r="C48" s="125" t="s">
        <v>263</v>
      </c>
      <c r="D48" s="261" t="s">
        <v>264</v>
      </c>
      <c r="E48" s="279"/>
      <c r="F48" s="280"/>
      <c r="G48" s="56" t="s">
        <v>262</v>
      </c>
      <c r="H48" s="57">
        <v>1</v>
      </c>
      <c r="I48" s="51">
        <v>968.44</v>
      </c>
      <c r="J48" s="52">
        <v>0.23899999999999999</v>
      </c>
      <c r="K48" s="58">
        <f t="shared" si="9"/>
        <v>1199.9000000000001</v>
      </c>
      <c r="L48" s="54">
        <f t="shared" ref="L48" si="14">ROUND((H48*K48),2)</f>
        <v>1199.9000000000001</v>
      </c>
      <c r="N48" s="28"/>
    </row>
    <row r="49" spans="1:14" ht="38.450000000000003" customHeight="1" x14ac:dyDescent="0.2">
      <c r="A49" s="269" t="s">
        <v>253</v>
      </c>
      <c r="B49" s="269"/>
      <c r="C49" s="133" t="s">
        <v>144</v>
      </c>
      <c r="D49" s="252" t="s">
        <v>246</v>
      </c>
      <c r="E49" s="278"/>
      <c r="F49" s="278"/>
      <c r="G49" s="56" t="s">
        <v>46</v>
      </c>
      <c r="H49" s="57">
        <v>1</v>
      </c>
      <c r="I49" s="201">
        <f>82.5+403.82</f>
        <v>486.32</v>
      </c>
      <c r="J49" s="52">
        <v>0.23899999999999999</v>
      </c>
      <c r="K49" s="58">
        <f t="shared" si="9"/>
        <v>602.54999999999995</v>
      </c>
      <c r="L49" s="58">
        <f t="shared" ref="L49" si="15">ROUND(K49*H49,2)</f>
        <v>602.54999999999995</v>
      </c>
      <c r="N49" s="194"/>
    </row>
    <row r="50" spans="1:14" ht="13.5" thickBot="1" x14ac:dyDescent="0.25">
      <c r="A50" s="209"/>
      <c r="B50" s="42"/>
      <c r="C50" s="42"/>
      <c r="D50" s="42"/>
      <c r="E50" s="42"/>
      <c r="F50" s="42"/>
      <c r="G50" s="42"/>
      <c r="H50" s="42"/>
      <c r="I50" s="281" t="s">
        <v>162</v>
      </c>
      <c r="J50" s="281"/>
      <c r="K50" s="282"/>
      <c r="L50" s="41">
        <f>SUM(L43:L49)</f>
        <v>14035.739999999998</v>
      </c>
      <c r="N50" s="28"/>
    </row>
    <row r="51" spans="1:14" ht="13.5" thickTop="1" x14ac:dyDescent="0.2">
      <c r="A51" s="170" t="s">
        <v>224</v>
      </c>
      <c r="B51" s="171"/>
      <c r="C51" s="171"/>
      <c r="D51" s="272" t="s">
        <v>225</v>
      </c>
      <c r="E51" s="272"/>
      <c r="F51" s="272"/>
      <c r="G51" s="167"/>
      <c r="H51" s="167"/>
      <c r="I51" s="167"/>
      <c r="J51" s="168"/>
      <c r="K51" s="168"/>
      <c r="L51" s="169"/>
      <c r="N51" s="28"/>
    </row>
    <row r="52" spans="1:14" ht="25.5" customHeight="1" x14ac:dyDescent="0.2">
      <c r="A52" s="273" t="s">
        <v>226</v>
      </c>
      <c r="B52" s="273"/>
      <c r="C52" s="132" t="s">
        <v>138</v>
      </c>
      <c r="D52" s="274" t="s">
        <v>265</v>
      </c>
      <c r="E52" s="274"/>
      <c r="F52" s="274"/>
      <c r="G52" s="55" t="s">
        <v>37</v>
      </c>
      <c r="H52" s="116">
        <v>145.24</v>
      </c>
      <c r="I52" s="200">
        <v>5.91</v>
      </c>
      <c r="J52" s="48">
        <v>0.23899999999999999</v>
      </c>
      <c r="K52" s="68">
        <f t="shared" ref="K52:K57" si="16">ROUND(I52*(1+J52),2)</f>
        <v>7.32</v>
      </c>
      <c r="L52" s="68">
        <f t="shared" ref="L52:L53" si="17">ROUND(K52*H52,2)</f>
        <v>1063.1600000000001</v>
      </c>
      <c r="N52" s="28"/>
    </row>
    <row r="53" spans="1:14" ht="24" customHeight="1" x14ac:dyDescent="0.2">
      <c r="A53" s="269" t="s">
        <v>227</v>
      </c>
      <c r="B53" s="269"/>
      <c r="C53" s="128" t="s">
        <v>230</v>
      </c>
      <c r="D53" s="275" t="s">
        <v>229</v>
      </c>
      <c r="E53" s="276"/>
      <c r="F53" s="277"/>
      <c r="G53" s="56" t="s">
        <v>5</v>
      </c>
      <c r="H53" s="57">
        <v>871.43</v>
      </c>
      <c r="I53" s="201">
        <v>4.17</v>
      </c>
      <c r="J53" s="52">
        <v>0.23899999999999999</v>
      </c>
      <c r="K53" s="58">
        <f t="shared" si="16"/>
        <v>5.17</v>
      </c>
      <c r="L53" s="58">
        <f t="shared" si="17"/>
        <v>4505.29</v>
      </c>
      <c r="N53" s="28"/>
    </row>
    <row r="54" spans="1:14" ht="20.25" customHeight="1" x14ac:dyDescent="0.2">
      <c r="A54" s="269" t="s">
        <v>228</v>
      </c>
      <c r="B54" s="269"/>
      <c r="C54" s="128" t="s">
        <v>42</v>
      </c>
      <c r="D54" s="275" t="s">
        <v>231</v>
      </c>
      <c r="E54" s="276"/>
      <c r="F54" s="277"/>
      <c r="G54" s="56" t="s">
        <v>37</v>
      </c>
      <c r="H54" s="57">
        <v>145.24</v>
      </c>
      <c r="I54" s="201">
        <v>38</v>
      </c>
      <c r="J54" s="52">
        <v>0.14449999999999999</v>
      </c>
      <c r="K54" s="58">
        <f t="shared" si="16"/>
        <v>43.49</v>
      </c>
      <c r="L54" s="58">
        <f t="shared" ref="L54" si="18">ROUND(K54*H54,2)</f>
        <v>6316.49</v>
      </c>
      <c r="N54" s="28"/>
    </row>
    <row r="55" spans="1:14" ht="24" customHeight="1" x14ac:dyDescent="0.2">
      <c r="A55" s="269" t="s">
        <v>232</v>
      </c>
      <c r="B55" s="269"/>
      <c r="C55" s="128" t="s">
        <v>199</v>
      </c>
      <c r="D55" s="247" t="s">
        <v>236</v>
      </c>
      <c r="E55" s="247"/>
      <c r="F55" s="247"/>
      <c r="G55" s="227" t="s">
        <v>38</v>
      </c>
      <c r="H55" s="51">
        <f>145.24*15</f>
        <v>2178.6000000000004</v>
      </c>
      <c r="I55" s="182">
        <v>0.99</v>
      </c>
      <c r="J55" s="52">
        <v>0.23899999999999999</v>
      </c>
      <c r="K55" s="58">
        <f t="shared" si="16"/>
        <v>1.23</v>
      </c>
      <c r="L55" s="54">
        <f t="shared" ref="L55:L57" si="19">ROUND((H55*K55),2)</f>
        <v>2679.68</v>
      </c>
      <c r="N55" s="28"/>
    </row>
    <row r="56" spans="1:14" ht="25.5" customHeight="1" x14ac:dyDescent="0.2">
      <c r="A56" s="269" t="s">
        <v>233</v>
      </c>
      <c r="B56" s="269"/>
      <c r="C56" s="128" t="s">
        <v>196</v>
      </c>
      <c r="D56" s="252" t="s">
        <v>267</v>
      </c>
      <c r="E56" s="252"/>
      <c r="F56" s="252"/>
      <c r="G56" s="227" t="s">
        <v>38</v>
      </c>
      <c r="H56" s="51">
        <v>871.44</v>
      </c>
      <c r="I56" s="189">
        <v>1.05</v>
      </c>
      <c r="J56" s="52">
        <v>0.23899999999999999</v>
      </c>
      <c r="K56" s="58">
        <f t="shared" si="16"/>
        <v>1.3</v>
      </c>
      <c r="L56" s="54">
        <f t="shared" si="19"/>
        <v>1132.8699999999999</v>
      </c>
      <c r="N56" s="28"/>
    </row>
    <row r="57" spans="1:14" ht="25.5" customHeight="1" x14ac:dyDescent="0.2">
      <c r="A57" s="271" t="s">
        <v>234</v>
      </c>
      <c r="B57" s="271"/>
      <c r="C57" s="127" t="s">
        <v>197</v>
      </c>
      <c r="D57" s="270" t="s">
        <v>235</v>
      </c>
      <c r="E57" s="270"/>
      <c r="F57" s="270"/>
      <c r="G57" s="228" t="s">
        <v>37</v>
      </c>
      <c r="H57" s="63">
        <v>174.29</v>
      </c>
      <c r="I57" s="197">
        <v>1.1000000000000001</v>
      </c>
      <c r="J57" s="61">
        <v>0.23899999999999999</v>
      </c>
      <c r="K57" s="59">
        <f t="shared" si="16"/>
        <v>1.36</v>
      </c>
      <c r="L57" s="62">
        <f t="shared" si="19"/>
        <v>237.03</v>
      </c>
      <c r="N57" s="28"/>
    </row>
    <row r="58" spans="1:14" ht="13.5" thickBot="1" x14ac:dyDescent="0.25">
      <c r="A58" s="229"/>
      <c r="B58" s="230"/>
      <c r="C58" s="230"/>
      <c r="D58" s="230"/>
      <c r="E58" s="230"/>
      <c r="F58" s="230"/>
      <c r="G58" s="230"/>
      <c r="H58" s="230"/>
      <c r="I58" s="244" t="s">
        <v>275</v>
      </c>
      <c r="J58" s="244"/>
      <c r="K58" s="245"/>
      <c r="L58" s="231">
        <f>SUM(L52:L57)</f>
        <v>15934.519999999999</v>
      </c>
      <c r="N58" s="28"/>
    </row>
    <row r="59" spans="1:14" ht="13.5" thickTop="1" x14ac:dyDescent="0.2">
      <c r="A59" s="44"/>
      <c r="B59" s="39"/>
      <c r="C59" s="39"/>
      <c r="D59" s="136"/>
      <c r="E59" s="136"/>
      <c r="F59" s="136"/>
      <c r="G59" s="136"/>
      <c r="H59" s="136"/>
      <c r="I59" s="283" t="s">
        <v>163</v>
      </c>
      <c r="J59" s="283"/>
      <c r="K59" s="284"/>
      <c r="L59" s="45">
        <f>L58+L50+L41+L36+L29+L19</f>
        <v>110837.05999999998</v>
      </c>
      <c r="N59" s="28"/>
    </row>
    <row r="60" spans="1:14" x14ac:dyDescent="0.2">
      <c r="A60" s="149">
        <v>3</v>
      </c>
      <c r="B60" s="150"/>
      <c r="C60" s="143"/>
      <c r="D60" s="254" t="s">
        <v>75</v>
      </c>
      <c r="E60" s="255"/>
      <c r="F60" s="255"/>
      <c r="G60" s="151"/>
      <c r="H60" s="151"/>
      <c r="I60" s="151"/>
      <c r="J60" s="151"/>
      <c r="K60" s="151"/>
      <c r="L60" s="152"/>
      <c r="N60" s="28"/>
    </row>
    <row r="61" spans="1:14" ht="25.5" customHeight="1" x14ac:dyDescent="0.2">
      <c r="A61" s="256" t="s">
        <v>8</v>
      </c>
      <c r="B61" s="257"/>
      <c r="C61" s="126" t="s">
        <v>194</v>
      </c>
      <c r="D61" s="258" t="s">
        <v>76</v>
      </c>
      <c r="E61" s="258"/>
      <c r="F61" s="258"/>
      <c r="G61" s="185" t="s">
        <v>37</v>
      </c>
      <c r="H61" s="47">
        <v>256.23</v>
      </c>
      <c r="I61" s="178">
        <v>1.98</v>
      </c>
      <c r="J61" s="48">
        <v>0.23899999999999999</v>
      </c>
      <c r="K61" s="58">
        <f t="shared" ref="K61:K69" si="20">ROUND(I61*(1+J61),2)</f>
        <v>2.4500000000000002</v>
      </c>
      <c r="L61" s="49">
        <f t="shared" ref="L61:L63" si="21">ROUND((H61*K61),2)</f>
        <v>627.76</v>
      </c>
      <c r="M61" s="74"/>
      <c r="N61" s="28"/>
    </row>
    <row r="62" spans="1:14" ht="25.5" customHeight="1" x14ac:dyDescent="0.2">
      <c r="A62" s="246" t="s">
        <v>9</v>
      </c>
      <c r="B62" s="251"/>
      <c r="C62" s="128" t="s">
        <v>195</v>
      </c>
      <c r="D62" s="252" t="s">
        <v>212</v>
      </c>
      <c r="E62" s="252"/>
      <c r="F62" s="252"/>
      <c r="G62" s="183" t="s">
        <v>37</v>
      </c>
      <c r="H62" s="51">
        <v>253.85</v>
      </c>
      <c r="I62" s="189">
        <v>2.6</v>
      </c>
      <c r="J62" s="52">
        <v>0.23899999999999999</v>
      </c>
      <c r="K62" s="58">
        <f t="shared" si="20"/>
        <v>3.22</v>
      </c>
      <c r="L62" s="54">
        <f t="shared" si="21"/>
        <v>817.4</v>
      </c>
      <c r="M62" s="74"/>
      <c r="N62" s="28"/>
    </row>
    <row r="63" spans="1:14" ht="25.5" customHeight="1" x14ac:dyDescent="0.2">
      <c r="A63" s="246" t="s">
        <v>62</v>
      </c>
      <c r="B63" s="251"/>
      <c r="C63" s="128" t="s">
        <v>196</v>
      </c>
      <c r="D63" s="252" t="s">
        <v>268</v>
      </c>
      <c r="E63" s="252"/>
      <c r="F63" s="252"/>
      <c r="G63" s="183" t="s">
        <v>38</v>
      </c>
      <c r="H63" s="51">
        <v>1523.1</v>
      </c>
      <c r="I63" s="189">
        <v>1.05</v>
      </c>
      <c r="J63" s="52">
        <v>0.23899999999999999</v>
      </c>
      <c r="K63" s="58">
        <f t="shared" si="20"/>
        <v>1.3</v>
      </c>
      <c r="L63" s="54">
        <f t="shared" si="21"/>
        <v>1980.03</v>
      </c>
      <c r="N63" s="28"/>
    </row>
    <row r="64" spans="1:14" ht="25.5" customHeight="1" x14ac:dyDescent="0.2">
      <c r="A64" s="246" t="s">
        <v>63</v>
      </c>
      <c r="B64" s="251"/>
      <c r="C64" s="125" t="s">
        <v>238</v>
      </c>
      <c r="D64" s="253" t="s">
        <v>222</v>
      </c>
      <c r="E64" s="253"/>
      <c r="F64" s="253"/>
      <c r="G64" s="183" t="s">
        <v>37</v>
      </c>
      <c r="H64" s="51">
        <v>246.72</v>
      </c>
      <c r="I64" s="189">
        <v>32.47</v>
      </c>
      <c r="J64" s="52">
        <v>0.23899999999999999</v>
      </c>
      <c r="K64" s="58">
        <f t="shared" si="20"/>
        <v>40.229999999999997</v>
      </c>
      <c r="L64" s="54">
        <f t="shared" ref="L64:L68" si="22">ROUND((H64*K64),2)</f>
        <v>9925.5499999999993</v>
      </c>
      <c r="N64" s="28"/>
    </row>
    <row r="65" spans="1:15" ht="38.1" customHeight="1" x14ac:dyDescent="0.2">
      <c r="A65" s="246" t="s">
        <v>64</v>
      </c>
      <c r="B65" s="251"/>
      <c r="C65" s="128" t="s">
        <v>197</v>
      </c>
      <c r="D65" s="247" t="s">
        <v>213</v>
      </c>
      <c r="E65" s="247"/>
      <c r="F65" s="247"/>
      <c r="G65" s="183" t="s">
        <v>37</v>
      </c>
      <c r="H65" s="51">
        <v>304.62</v>
      </c>
      <c r="I65" s="182">
        <v>1.1000000000000001</v>
      </c>
      <c r="J65" s="52">
        <v>0.23899999999999999</v>
      </c>
      <c r="K65" s="58">
        <f t="shared" si="20"/>
        <v>1.36</v>
      </c>
      <c r="L65" s="54">
        <f t="shared" si="22"/>
        <v>414.28</v>
      </c>
      <c r="M65" s="74"/>
      <c r="N65" s="28"/>
    </row>
    <row r="66" spans="1:15" ht="25.5" customHeight="1" x14ac:dyDescent="0.2">
      <c r="A66" s="246" t="s">
        <v>65</v>
      </c>
      <c r="B66" s="251"/>
      <c r="C66" s="125" t="s">
        <v>160</v>
      </c>
      <c r="D66" s="247" t="s">
        <v>217</v>
      </c>
      <c r="E66" s="247"/>
      <c r="F66" s="247"/>
      <c r="G66" s="202" t="s">
        <v>37</v>
      </c>
      <c r="H66" s="51">
        <v>700.47</v>
      </c>
      <c r="I66" s="182">
        <v>15.05</v>
      </c>
      <c r="J66" s="52">
        <v>0.23899999999999999</v>
      </c>
      <c r="K66" s="58">
        <f t="shared" si="20"/>
        <v>18.649999999999999</v>
      </c>
      <c r="L66" s="54">
        <f t="shared" si="22"/>
        <v>13063.77</v>
      </c>
      <c r="M66" s="74"/>
      <c r="N66" s="28"/>
      <c r="O66" s="243"/>
    </row>
    <row r="67" spans="1:15" ht="25.5" customHeight="1" x14ac:dyDescent="0.2">
      <c r="A67" s="246" t="s">
        <v>73</v>
      </c>
      <c r="B67" s="251"/>
      <c r="C67" s="128" t="s">
        <v>198</v>
      </c>
      <c r="D67" s="247" t="s">
        <v>214</v>
      </c>
      <c r="E67" s="247"/>
      <c r="F67" s="247"/>
      <c r="G67" s="224" t="s">
        <v>37</v>
      </c>
      <c r="H67" s="51">
        <v>533.09</v>
      </c>
      <c r="I67" s="182">
        <v>11.55</v>
      </c>
      <c r="J67" s="52">
        <v>0.14449999999999999</v>
      </c>
      <c r="K67" s="58">
        <f t="shared" si="20"/>
        <v>13.22</v>
      </c>
      <c r="L67" s="54">
        <f t="shared" si="22"/>
        <v>7047.45</v>
      </c>
      <c r="M67" s="74"/>
      <c r="N67" s="28"/>
    </row>
    <row r="68" spans="1:15" ht="25.5" customHeight="1" x14ac:dyDescent="0.2">
      <c r="A68" s="246" t="s">
        <v>156</v>
      </c>
      <c r="B68" s="251"/>
      <c r="C68" s="128" t="s">
        <v>199</v>
      </c>
      <c r="D68" s="247" t="s">
        <v>237</v>
      </c>
      <c r="E68" s="247"/>
      <c r="F68" s="247"/>
      <c r="G68" s="224" t="s">
        <v>38</v>
      </c>
      <c r="H68" s="51">
        <f>H67*7.75</f>
        <v>4131.4475000000002</v>
      </c>
      <c r="I68" s="182">
        <v>0.99</v>
      </c>
      <c r="J68" s="52">
        <v>0.23899999999999999</v>
      </c>
      <c r="K68" s="58">
        <f t="shared" si="20"/>
        <v>1.23</v>
      </c>
      <c r="L68" s="54">
        <f t="shared" si="22"/>
        <v>5081.68</v>
      </c>
      <c r="M68" s="74"/>
      <c r="N68" s="28"/>
    </row>
    <row r="69" spans="1:15" ht="24" customHeight="1" x14ac:dyDescent="0.2">
      <c r="A69" s="246" t="s">
        <v>157</v>
      </c>
      <c r="B69" s="251"/>
      <c r="C69" s="129" t="s">
        <v>200</v>
      </c>
      <c r="D69" s="270" t="s">
        <v>77</v>
      </c>
      <c r="E69" s="270"/>
      <c r="F69" s="270"/>
      <c r="G69" s="184" t="s">
        <v>5</v>
      </c>
      <c r="H69" s="63">
        <v>1897</v>
      </c>
      <c r="I69" s="180">
        <v>1.28</v>
      </c>
      <c r="J69" s="61">
        <v>0.23899999999999999</v>
      </c>
      <c r="K69" s="58">
        <f t="shared" si="20"/>
        <v>1.59</v>
      </c>
      <c r="L69" s="59">
        <f>ROUND(K69*H69,2)</f>
        <v>3016.23</v>
      </c>
      <c r="N69" s="28"/>
    </row>
    <row r="70" spans="1:15" ht="13.5" thickBot="1" x14ac:dyDescent="0.25">
      <c r="A70" s="208"/>
      <c r="B70" s="34"/>
      <c r="C70" s="34"/>
      <c r="D70" s="34"/>
      <c r="E70" s="34"/>
      <c r="F70" s="34"/>
      <c r="G70" s="34"/>
      <c r="H70" s="34"/>
      <c r="I70" s="249" t="s">
        <v>164</v>
      </c>
      <c r="J70" s="249"/>
      <c r="K70" s="250"/>
      <c r="L70" s="64">
        <f>SUM(L61:L69)</f>
        <v>41974.15</v>
      </c>
      <c r="N70" s="28"/>
    </row>
    <row r="71" spans="1:15" ht="13.5" thickTop="1" x14ac:dyDescent="0.2">
      <c r="A71" s="149">
        <v>4</v>
      </c>
      <c r="B71" s="150"/>
      <c r="C71" s="143"/>
      <c r="D71" s="254" t="s">
        <v>15</v>
      </c>
      <c r="E71" s="255"/>
      <c r="F71" s="255"/>
      <c r="G71" s="151"/>
      <c r="H71" s="151"/>
      <c r="I71" s="151"/>
      <c r="J71" s="151"/>
      <c r="K71" s="151"/>
      <c r="L71" s="152"/>
      <c r="N71" s="28"/>
    </row>
    <row r="72" spans="1:15" ht="38.1" customHeight="1" x14ac:dyDescent="0.2">
      <c r="A72" s="285" t="s">
        <v>6</v>
      </c>
      <c r="B72" s="286"/>
      <c r="C72" s="124" t="s">
        <v>240</v>
      </c>
      <c r="D72" s="287" t="s">
        <v>83</v>
      </c>
      <c r="E72" s="288"/>
      <c r="F72" s="289"/>
      <c r="G72" s="46" t="s">
        <v>37</v>
      </c>
      <c r="H72" s="47">
        <f>H74*0.15</f>
        <v>287.22299999999996</v>
      </c>
      <c r="I72" s="122">
        <v>87.29</v>
      </c>
      <c r="J72" s="52">
        <v>0.23899999999999999</v>
      </c>
      <c r="K72" s="58">
        <f t="shared" ref="K72:K80" si="23">ROUND(I72*(1+J72),2)</f>
        <v>108.15</v>
      </c>
      <c r="L72" s="49">
        <f>ROUND((H72*K72),2)</f>
        <v>31063.17</v>
      </c>
      <c r="N72" s="69"/>
      <c r="O72" s="26"/>
    </row>
    <row r="73" spans="1:15" ht="25.5" customHeight="1" x14ac:dyDescent="0.2">
      <c r="A73" s="259" t="s">
        <v>16</v>
      </c>
      <c r="B73" s="260"/>
      <c r="C73" s="125" t="s">
        <v>239</v>
      </c>
      <c r="D73" s="290" t="s">
        <v>183</v>
      </c>
      <c r="E73" s="291"/>
      <c r="F73" s="292"/>
      <c r="G73" s="50" t="s">
        <v>37</v>
      </c>
      <c r="H73" s="66">
        <f>H74*0.2</f>
        <v>382.964</v>
      </c>
      <c r="I73" s="123">
        <v>93.19</v>
      </c>
      <c r="J73" s="52">
        <v>0.23899999999999999</v>
      </c>
      <c r="K73" s="58">
        <f t="shared" si="23"/>
        <v>115.46</v>
      </c>
      <c r="L73" s="54">
        <f t="shared" ref="L73:L80" si="24">ROUND((H73*K73),2)</f>
        <v>44217.02</v>
      </c>
      <c r="N73" s="69"/>
      <c r="O73" s="26"/>
    </row>
    <row r="74" spans="1:15" ht="25.5" customHeight="1" x14ac:dyDescent="0.2">
      <c r="A74" s="259" t="s">
        <v>7</v>
      </c>
      <c r="B74" s="260"/>
      <c r="C74" s="128" t="s">
        <v>201</v>
      </c>
      <c r="D74" s="261" t="s">
        <v>84</v>
      </c>
      <c r="E74" s="279"/>
      <c r="F74" s="280"/>
      <c r="G74" s="50" t="s">
        <v>5</v>
      </c>
      <c r="H74" s="51">
        <v>1914.82</v>
      </c>
      <c r="I74" s="65">
        <v>4.8</v>
      </c>
      <c r="J74" s="52">
        <v>0.23899999999999999</v>
      </c>
      <c r="K74" s="58">
        <f t="shared" si="23"/>
        <v>5.95</v>
      </c>
      <c r="L74" s="54">
        <f t="shared" si="24"/>
        <v>11393.18</v>
      </c>
      <c r="N74" s="69"/>
      <c r="O74" s="26"/>
    </row>
    <row r="75" spans="1:15" ht="25.5" customHeight="1" x14ac:dyDescent="0.2">
      <c r="A75" s="259" t="s">
        <v>30</v>
      </c>
      <c r="B75" s="260"/>
      <c r="C75" s="128" t="s">
        <v>202</v>
      </c>
      <c r="D75" s="261" t="s">
        <v>85</v>
      </c>
      <c r="E75" s="279"/>
      <c r="F75" s="280"/>
      <c r="G75" s="50" t="s">
        <v>5</v>
      </c>
      <c r="H75" s="51">
        <v>1914.82</v>
      </c>
      <c r="I75" s="65">
        <v>1.38</v>
      </c>
      <c r="J75" s="52">
        <v>0.23899999999999999</v>
      </c>
      <c r="K75" s="58">
        <f t="shared" si="23"/>
        <v>1.71</v>
      </c>
      <c r="L75" s="54">
        <f t="shared" si="24"/>
        <v>3274.34</v>
      </c>
      <c r="M75" s="74"/>
      <c r="N75" s="69"/>
      <c r="O75" s="26"/>
    </row>
    <row r="76" spans="1:15" ht="25.5" customHeight="1" x14ac:dyDescent="0.2">
      <c r="A76" s="259" t="s">
        <v>66</v>
      </c>
      <c r="B76" s="260"/>
      <c r="C76" s="128" t="s">
        <v>203</v>
      </c>
      <c r="D76" s="261" t="s">
        <v>86</v>
      </c>
      <c r="E76" s="262"/>
      <c r="F76" s="263"/>
      <c r="G76" s="195" t="s">
        <v>37</v>
      </c>
      <c r="H76" s="51">
        <v>95.74</v>
      </c>
      <c r="I76" s="65">
        <v>611.08000000000004</v>
      </c>
      <c r="J76" s="52">
        <v>0.23899999999999999</v>
      </c>
      <c r="K76" s="58">
        <f t="shared" si="23"/>
        <v>757.13</v>
      </c>
      <c r="L76" s="54">
        <f t="shared" si="24"/>
        <v>72487.63</v>
      </c>
      <c r="N76" s="69"/>
      <c r="O76" s="26"/>
    </row>
    <row r="77" spans="1:15" ht="25.5" customHeight="1" x14ac:dyDescent="0.2">
      <c r="A77" s="259" t="s">
        <v>78</v>
      </c>
      <c r="B77" s="260"/>
      <c r="C77" s="128" t="s">
        <v>204</v>
      </c>
      <c r="D77" s="261" t="s">
        <v>87</v>
      </c>
      <c r="E77" s="262"/>
      <c r="F77" s="263"/>
      <c r="G77" s="232" t="s">
        <v>37</v>
      </c>
      <c r="H77" s="51">
        <v>95.74</v>
      </c>
      <c r="I77" s="65">
        <v>4.9400000000000004</v>
      </c>
      <c r="J77" s="52">
        <v>0.23899999999999999</v>
      </c>
      <c r="K77" s="58">
        <f t="shared" si="23"/>
        <v>6.12</v>
      </c>
      <c r="L77" s="54">
        <f t="shared" si="24"/>
        <v>585.92999999999995</v>
      </c>
      <c r="M77" s="74"/>
      <c r="N77" s="69"/>
      <c r="O77" s="26"/>
    </row>
    <row r="78" spans="1:15" ht="25.5" customHeight="1" x14ac:dyDescent="0.2">
      <c r="A78" s="259" t="s">
        <v>79</v>
      </c>
      <c r="B78" s="260"/>
      <c r="C78" s="128" t="s">
        <v>205</v>
      </c>
      <c r="D78" s="261" t="s">
        <v>184</v>
      </c>
      <c r="E78" s="262"/>
      <c r="F78" s="263"/>
      <c r="G78" s="50" t="s">
        <v>88</v>
      </c>
      <c r="H78" s="51">
        <v>1436.1</v>
      </c>
      <c r="I78" s="65">
        <v>0.87</v>
      </c>
      <c r="J78" s="52">
        <v>0.23899999999999999</v>
      </c>
      <c r="K78" s="58">
        <f t="shared" si="23"/>
        <v>1.08</v>
      </c>
      <c r="L78" s="54">
        <f t="shared" si="24"/>
        <v>1550.99</v>
      </c>
      <c r="M78" s="74" t="s">
        <v>256</v>
      </c>
      <c r="N78" s="69"/>
      <c r="O78" s="26"/>
    </row>
    <row r="79" spans="1:15" ht="25.5" customHeight="1" x14ac:dyDescent="0.2">
      <c r="A79" s="259" t="s">
        <v>89</v>
      </c>
      <c r="B79" s="260"/>
      <c r="C79" s="128" t="s">
        <v>255</v>
      </c>
      <c r="D79" s="261" t="s">
        <v>257</v>
      </c>
      <c r="E79" s="262"/>
      <c r="F79" s="263"/>
      <c r="G79" s="232" t="s">
        <v>88</v>
      </c>
      <c r="H79" s="51">
        <v>3516</v>
      </c>
      <c r="I79" s="65">
        <v>0.87</v>
      </c>
      <c r="J79" s="52">
        <v>0.23899999999999999</v>
      </c>
      <c r="K79" s="58">
        <f t="shared" si="23"/>
        <v>1.08</v>
      </c>
      <c r="L79" s="54">
        <f t="shared" ref="L79" si="25">ROUND((H79*K79),2)</f>
        <v>3797.28</v>
      </c>
      <c r="M79" s="74">
        <f>H76*2.55</f>
        <v>244.13699999999997</v>
      </c>
      <c r="N79" s="69"/>
      <c r="O79" s="26"/>
    </row>
    <row r="80" spans="1:15" ht="54" customHeight="1" x14ac:dyDescent="0.2">
      <c r="A80" s="259" t="s">
        <v>90</v>
      </c>
      <c r="B80" s="260"/>
      <c r="C80" s="128" t="s">
        <v>250</v>
      </c>
      <c r="D80" s="247" t="s">
        <v>136</v>
      </c>
      <c r="E80" s="247"/>
      <c r="F80" s="247"/>
      <c r="G80" s="67" t="s">
        <v>35</v>
      </c>
      <c r="H80" s="51">
        <v>437.8</v>
      </c>
      <c r="I80" s="65">
        <v>28.46</v>
      </c>
      <c r="J80" s="52">
        <v>0.23899999999999999</v>
      </c>
      <c r="K80" s="58">
        <f t="shared" si="23"/>
        <v>35.26</v>
      </c>
      <c r="L80" s="54">
        <f t="shared" si="24"/>
        <v>15436.83</v>
      </c>
      <c r="M80">
        <f>M79*0.06</f>
        <v>14.648219999999998</v>
      </c>
      <c r="N80" s="69"/>
      <c r="O80" s="26"/>
    </row>
    <row r="81" spans="1:14" ht="13.5" thickBot="1" x14ac:dyDescent="0.25">
      <c r="A81" s="208"/>
      <c r="B81" s="34"/>
      <c r="C81" s="34"/>
      <c r="D81" s="34"/>
      <c r="E81" s="34"/>
      <c r="F81" s="34"/>
      <c r="G81" s="34"/>
      <c r="H81" s="34"/>
      <c r="I81" s="249" t="s">
        <v>67</v>
      </c>
      <c r="J81" s="249"/>
      <c r="K81" s="250"/>
      <c r="L81" s="43">
        <f>SUM(L72:L80)</f>
        <v>183806.36999999997</v>
      </c>
      <c r="N81" s="28"/>
    </row>
    <row r="82" spans="1:14" ht="13.5" thickTop="1" x14ac:dyDescent="0.2">
      <c r="A82" s="153">
        <v>5</v>
      </c>
      <c r="B82" s="154"/>
      <c r="C82" s="155"/>
      <c r="D82" s="295" t="s">
        <v>13</v>
      </c>
      <c r="E82" s="296"/>
      <c r="F82" s="296"/>
      <c r="G82" s="156"/>
      <c r="H82" s="156"/>
      <c r="I82" s="156"/>
      <c r="J82" s="156"/>
      <c r="K82" s="156"/>
      <c r="L82" s="157"/>
      <c r="N82" s="28"/>
    </row>
    <row r="83" spans="1:14" ht="25.5" customHeight="1" x14ac:dyDescent="0.2">
      <c r="A83" s="256" t="s">
        <v>58</v>
      </c>
      <c r="B83" s="256"/>
      <c r="C83" s="126" t="s">
        <v>206</v>
      </c>
      <c r="D83" s="297" t="s">
        <v>185</v>
      </c>
      <c r="E83" s="297"/>
      <c r="F83" s="297"/>
      <c r="G83" s="217" t="s">
        <v>5</v>
      </c>
      <c r="H83" s="47">
        <v>2.2000000000000002</v>
      </c>
      <c r="I83" s="122">
        <v>687.23</v>
      </c>
      <c r="J83" s="48">
        <v>0.23899999999999999</v>
      </c>
      <c r="K83" s="58">
        <f t="shared" ref="K83:K92" si="26">ROUND(I83*(1+J83),2)</f>
        <v>851.48</v>
      </c>
      <c r="L83" s="49">
        <f>ROUND((H83*K83),2)</f>
        <v>1873.26</v>
      </c>
      <c r="N83" s="28"/>
    </row>
    <row r="84" spans="1:14" ht="25.5" customHeight="1" x14ac:dyDescent="0.2">
      <c r="A84" s="246" t="s">
        <v>59</v>
      </c>
      <c r="B84" s="246"/>
      <c r="C84" s="128" t="s">
        <v>207</v>
      </c>
      <c r="D84" s="247" t="s">
        <v>186</v>
      </c>
      <c r="E84" s="247"/>
      <c r="F84" s="247"/>
      <c r="G84" s="217" t="s">
        <v>5</v>
      </c>
      <c r="H84" s="51">
        <v>0.59</v>
      </c>
      <c r="I84" s="65">
        <v>687.23</v>
      </c>
      <c r="J84" s="52">
        <v>0.23899999999999999</v>
      </c>
      <c r="K84" s="58">
        <f t="shared" si="26"/>
        <v>851.48</v>
      </c>
      <c r="L84" s="54">
        <f>ROUND((H84*K84),2)</f>
        <v>502.37</v>
      </c>
      <c r="N84" s="28"/>
    </row>
    <row r="85" spans="1:14" ht="24" customHeight="1" x14ac:dyDescent="0.2">
      <c r="A85" s="246" t="s">
        <v>60</v>
      </c>
      <c r="B85" s="246"/>
      <c r="C85" s="128" t="s">
        <v>207</v>
      </c>
      <c r="D85" s="247" t="s">
        <v>187</v>
      </c>
      <c r="E85" s="247"/>
      <c r="F85" s="247"/>
      <c r="G85" s="179" t="s">
        <v>5</v>
      </c>
      <c r="H85" s="51">
        <v>0.75</v>
      </c>
      <c r="I85" s="65">
        <v>687.23</v>
      </c>
      <c r="J85" s="52">
        <v>0.23899999999999999</v>
      </c>
      <c r="K85" s="58">
        <f t="shared" si="26"/>
        <v>851.48</v>
      </c>
      <c r="L85" s="54">
        <f t="shared" ref="L85:L89" si="27">ROUND((H85*K85),2)</f>
        <v>638.61</v>
      </c>
      <c r="N85" s="28"/>
    </row>
    <row r="86" spans="1:14" ht="24" customHeight="1" x14ac:dyDescent="0.2">
      <c r="A86" s="246" t="s">
        <v>61</v>
      </c>
      <c r="B86" s="246"/>
      <c r="C86" s="223" t="s">
        <v>190</v>
      </c>
      <c r="D86" s="247" t="s">
        <v>150</v>
      </c>
      <c r="E86" s="247"/>
      <c r="F86" s="247"/>
      <c r="G86" s="179" t="s">
        <v>5</v>
      </c>
      <c r="H86" s="51">
        <v>68</v>
      </c>
      <c r="I86" s="65">
        <v>41.02</v>
      </c>
      <c r="J86" s="52">
        <v>0.23899999999999999</v>
      </c>
      <c r="K86" s="58">
        <f t="shared" si="26"/>
        <v>50.82</v>
      </c>
      <c r="L86" s="54">
        <f t="shared" si="27"/>
        <v>3455.76</v>
      </c>
      <c r="N86" s="28"/>
    </row>
    <row r="87" spans="1:14" ht="41.25" customHeight="1" x14ac:dyDescent="0.2">
      <c r="A87" s="246" t="s">
        <v>80</v>
      </c>
      <c r="B87" s="246"/>
      <c r="C87" s="128" t="s">
        <v>209</v>
      </c>
      <c r="D87" s="247" t="s">
        <v>269</v>
      </c>
      <c r="E87" s="248"/>
      <c r="F87" s="248"/>
      <c r="G87" s="217" t="s">
        <v>5</v>
      </c>
      <c r="H87" s="51">
        <v>40.369999999999997</v>
      </c>
      <c r="I87" s="65">
        <v>19.32</v>
      </c>
      <c r="J87" s="52">
        <v>0.23899999999999999</v>
      </c>
      <c r="K87" s="58">
        <f t="shared" si="26"/>
        <v>23.94</v>
      </c>
      <c r="L87" s="54">
        <f t="shared" si="27"/>
        <v>966.46</v>
      </c>
      <c r="N87" s="207"/>
    </row>
    <row r="88" spans="1:14" ht="44.25" customHeight="1" x14ac:dyDescent="0.2">
      <c r="A88" s="246" t="s">
        <v>131</v>
      </c>
      <c r="B88" s="246"/>
      <c r="C88" s="128" t="s">
        <v>209</v>
      </c>
      <c r="D88" s="247" t="s">
        <v>271</v>
      </c>
      <c r="E88" s="248"/>
      <c r="F88" s="248"/>
      <c r="G88" s="224" t="s">
        <v>5</v>
      </c>
      <c r="H88" s="51">
        <v>41.12</v>
      </c>
      <c r="I88" s="65">
        <v>19.32</v>
      </c>
      <c r="J88" s="52">
        <v>0.23899999999999999</v>
      </c>
      <c r="K88" s="58">
        <f t="shared" si="26"/>
        <v>23.94</v>
      </c>
      <c r="L88" s="54">
        <f t="shared" si="27"/>
        <v>984.41</v>
      </c>
      <c r="N88" s="207"/>
    </row>
    <row r="89" spans="1:14" ht="41.25" customHeight="1" x14ac:dyDescent="0.2">
      <c r="A89" s="246" t="s">
        <v>132</v>
      </c>
      <c r="B89" s="246"/>
      <c r="C89" s="128" t="s">
        <v>209</v>
      </c>
      <c r="D89" s="247" t="s">
        <v>270</v>
      </c>
      <c r="E89" s="248"/>
      <c r="F89" s="248"/>
      <c r="G89" s="224" t="s">
        <v>5</v>
      </c>
      <c r="H89" s="51">
        <v>105.87</v>
      </c>
      <c r="I89" s="65">
        <v>19.32</v>
      </c>
      <c r="J89" s="52">
        <v>0.23899999999999999</v>
      </c>
      <c r="K89" s="58">
        <f t="shared" si="26"/>
        <v>23.94</v>
      </c>
      <c r="L89" s="54">
        <f t="shared" si="27"/>
        <v>2534.5300000000002</v>
      </c>
      <c r="N89" s="28"/>
    </row>
    <row r="90" spans="1:14" ht="54" customHeight="1" x14ac:dyDescent="0.2">
      <c r="A90" s="246" t="s">
        <v>133</v>
      </c>
      <c r="B90" s="246"/>
      <c r="C90" s="128" t="s">
        <v>209</v>
      </c>
      <c r="D90" s="247" t="s">
        <v>282</v>
      </c>
      <c r="E90" s="248"/>
      <c r="F90" s="248"/>
      <c r="G90" s="226" t="s">
        <v>5</v>
      </c>
      <c r="H90" s="51">
        <v>18.46</v>
      </c>
      <c r="I90" s="65">
        <v>19.32</v>
      </c>
      <c r="J90" s="52">
        <v>0.23899999999999999</v>
      </c>
      <c r="K90" s="58">
        <f t="shared" si="26"/>
        <v>23.94</v>
      </c>
      <c r="L90" s="54">
        <f t="shared" ref="L90:L91" si="28">ROUND((H90*K90),2)</f>
        <v>441.93</v>
      </c>
      <c r="N90" s="28"/>
    </row>
    <row r="91" spans="1:14" ht="25.5" customHeight="1" x14ac:dyDescent="0.2">
      <c r="A91" s="246" t="s">
        <v>134</v>
      </c>
      <c r="B91" s="246"/>
      <c r="C91" s="128" t="s">
        <v>208</v>
      </c>
      <c r="D91" s="247" t="s">
        <v>188</v>
      </c>
      <c r="E91" s="248"/>
      <c r="F91" s="248"/>
      <c r="G91" s="237" t="s">
        <v>35</v>
      </c>
      <c r="H91" s="51">
        <v>45</v>
      </c>
      <c r="I91" s="65">
        <v>37.119999999999997</v>
      </c>
      <c r="J91" s="52">
        <v>0.23899999999999999</v>
      </c>
      <c r="K91" s="58">
        <f t="shared" si="26"/>
        <v>45.99</v>
      </c>
      <c r="L91" s="54">
        <f t="shared" si="28"/>
        <v>2069.5500000000002</v>
      </c>
      <c r="N91" s="28"/>
    </row>
    <row r="92" spans="1:14" ht="24" customHeight="1" x14ac:dyDescent="0.2">
      <c r="A92" s="246" t="s">
        <v>135</v>
      </c>
      <c r="B92" s="246"/>
      <c r="C92" s="128" t="s">
        <v>216</v>
      </c>
      <c r="D92" s="247" t="s">
        <v>215</v>
      </c>
      <c r="E92" s="248"/>
      <c r="F92" s="248"/>
      <c r="G92" s="224" t="s">
        <v>149</v>
      </c>
      <c r="H92" s="51">
        <v>2</v>
      </c>
      <c r="I92" s="65">
        <v>98.17</v>
      </c>
      <c r="J92" s="52">
        <v>0.23899999999999999</v>
      </c>
      <c r="K92" s="58">
        <f t="shared" si="26"/>
        <v>121.63</v>
      </c>
      <c r="L92" s="54">
        <f t="shared" ref="L92" si="29">ROUND((H92*K92),2)</f>
        <v>243.26</v>
      </c>
      <c r="N92" s="28"/>
    </row>
    <row r="93" spans="1:14" ht="13.5" thickBot="1" x14ac:dyDescent="0.25">
      <c r="A93" s="208"/>
      <c r="B93" s="34"/>
      <c r="C93" s="34"/>
      <c r="D93" s="34"/>
      <c r="E93" s="34"/>
      <c r="F93" s="34"/>
      <c r="G93" s="34"/>
      <c r="H93" s="34"/>
      <c r="I93" s="249" t="s">
        <v>161</v>
      </c>
      <c r="J93" s="249"/>
      <c r="K93" s="250"/>
      <c r="L93" s="64">
        <f>SUM(L83:L92)</f>
        <v>13710.140000000001</v>
      </c>
      <c r="N93" s="28"/>
    </row>
    <row r="94" spans="1:14" ht="13.5" thickTop="1" x14ac:dyDescent="0.2">
      <c r="A94" s="149">
        <v>6</v>
      </c>
      <c r="B94" s="150"/>
      <c r="C94" s="143"/>
      <c r="D94" s="254" t="s">
        <v>72</v>
      </c>
      <c r="E94" s="255"/>
      <c r="F94" s="255"/>
      <c r="G94" s="151"/>
      <c r="H94" s="151"/>
      <c r="I94" s="151"/>
      <c r="J94" s="151"/>
      <c r="K94" s="151"/>
      <c r="L94" s="152"/>
    </row>
    <row r="95" spans="1:14" ht="24" customHeight="1" x14ac:dyDescent="0.2">
      <c r="A95" s="298" t="s">
        <v>81</v>
      </c>
      <c r="B95" s="298"/>
      <c r="C95" s="125" t="s">
        <v>241</v>
      </c>
      <c r="D95" s="299" t="s">
        <v>154</v>
      </c>
      <c r="E95" s="300"/>
      <c r="F95" s="301"/>
      <c r="G95" s="60" t="s">
        <v>35</v>
      </c>
      <c r="H95" s="177">
        <v>111.7</v>
      </c>
      <c r="I95" s="178">
        <v>6.31</v>
      </c>
      <c r="J95" s="48">
        <v>0.23899999999999999</v>
      </c>
      <c r="K95" s="58">
        <f t="shared" ref="K95:K96" si="30">ROUND(I95*(1+J95),2)</f>
        <v>7.82</v>
      </c>
      <c r="L95" s="49">
        <f t="shared" ref="L95:L96" si="31">ROUND((H95*K95),2)</f>
        <v>873.49</v>
      </c>
    </row>
    <row r="96" spans="1:14" ht="25.5" customHeight="1" x14ac:dyDescent="0.2">
      <c r="A96" s="302" t="s">
        <v>82</v>
      </c>
      <c r="B96" s="302"/>
      <c r="C96" s="125" t="s">
        <v>218</v>
      </c>
      <c r="D96" s="275" t="s">
        <v>155</v>
      </c>
      <c r="E96" s="276"/>
      <c r="F96" s="277"/>
      <c r="G96" s="176" t="s">
        <v>35</v>
      </c>
      <c r="H96" s="181">
        <v>111.7</v>
      </c>
      <c r="I96" s="182">
        <v>9.8699999999999992</v>
      </c>
      <c r="J96" s="52">
        <v>0.23899999999999999</v>
      </c>
      <c r="K96" s="58">
        <f t="shared" si="30"/>
        <v>12.23</v>
      </c>
      <c r="L96" s="54">
        <f t="shared" si="31"/>
        <v>1366.09</v>
      </c>
    </row>
    <row r="97" spans="1:13" ht="13.5" thickBot="1" x14ac:dyDescent="0.25">
      <c r="A97" s="134"/>
      <c r="B97" s="135"/>
      <c r="C97" s="135"/>
      <c r="D97" s="135"/>
      <c r="E97" s="135"/>
      <c r="F97" s="135"/>
      <c r="G97" s="135"/>
      <c r="H97" s="135"/>
      <c r="I97" s="249" t="s">
        <v>189</v>
      </c>
      <c r="J97" s="249"/>
      <c r="K97" s="250"/>
      <c r="L97" s="64">
        <f>SUM(L95:L96)</f>
        <v>2239.58</v>
      </c>
    </row>
    <row r="98" spans="1:13" ht="16.5" thickTop="1" x14ac:dyDescent="0.25">
      <c r="A98" s="303"/>
      <c r="B98" s="304"/>
      <c r="C98" s="304"/>
      <c r="D98" s="305"/>
      <c r="E98" s="305"/>
      <c r="F98" s="305"/>
      <c r="G98" s="305"/>
      <c r="H98" s="305"/>
      <c r="I98" s="305"/>
      <c r="J98" s="293" t="s">
        <v>23</v>
      </c>
      <c r="K98" s="294"/>
      <c r="L98" s="225">
        <f>L97+L93+L81+L70+L59+L15</f>
        <v>358518.82999999996</v>
      </c>
    </row>
    <row r="99" spans="1:13" x14ac:dyDescent="0.2">
      <c r="A99" s="24" t="s">
        <v>24</v>
      </c>
      <c r="B99" s="24"/>
      <c r="C99" s="24"/>
      <c r="D99" s="24"/>
      <c r="E99" s="24"/>
      <c r="F99" s="24"/>
      <c r="G99" s="15"/>
      <c r="H99" s="15"/>
      <c r="I99" s="16"/>
      <c r="J99" s="16"/>
      <c r="K99" s="16"/>
      <c r="L99" s="15"/>
      <c r="M99" s="234"/>
    </row>
    <row r="100" spans="1:13" x14ac:dyDescent="0.2">
      <c r="A100" s="24" t="s">
        <v>273</v>
      </c>
      <c r="B100" s="24"/>
      <c r="C100" s="24"/>
      <c r="D100" s="24"/>
      <c r="E100" s="24"/>
      <c r="F100" s="24"/>
      <c r="G100" s="18"/>
      <c r="H100" s="18"/>
      <c r="I100" s="18"/>
      <c r="J100" s="18"/>
      <c r="K100" s="18"/>
      <c r="L100" s="18"/>
    </row>
    <row r="101" spans="1:13" x14ac:dyDescent="0.2">
      <c r="A101" s="24" t="s">
        <v>274</v>
      </c>
      <c r="B101" s="24"/>
      <c r="C101" s="24"/>
      <c r="D101" s="24"/>
      <c r="E101" s="24"/>
      <c r="F101" s="35"/>
      <c r="G101" s="17"/>
      <c r="H101" s="17"/>
      <c r="I101" s="19"/>
      <c r="J101" s="19"/>
      <c r="K101" s="19"/>
      <c r="L101" s="19" t="s">
        <v>259</v>
      </c>
    </row>
    <row r="102" spans="1:13" x14ac:dyDescent="0.2">
      <c r="A102" s="40" t="s">
        <v>47</v>
      </c>
      <c r="B102" s="40"/>
      <c r="C102" s="25"/>
      <c r="D102" s="25"/>
      <c r="E102" s="25"/>
      <c r="F102" s="25"/>
      <c r="G102" s="17"/>
      <c r="H102" s="17"/>
      <c r="I102" s="19"/>
      <c r="J102" s="19"/>
      <c r="K102" s="19"/>
      <c r="L102" s="17"/>
      <c r="M102" s="234"/>
    </row>
    <row r="103" spans="1:13" x14ac:dyDescent="0.2">
      <c r="B103" s="25"/>
      <c r="C103" s="25"/>
      <c r="D103" s="25"/>
      <c r="E103" s="25"/>
      <c r="F103" s="25"/>
      <c r="G103" s="17"/>
      <c r="H103" s="17"/>
      <c r="I103" s="19"/>
      <c r="J103" s="19"/>
      <c r="K103" s="19"/>
      <c r="L103" s="17"/>
    </row>
    <row r="104" spans="1:13" x14ac:dyDescent="0.2">
      <c r="A104" s="25"/>
      <c r="B104" s="25"/>
      <c r="C104" s="25"/>
      <c r="D104" s="25"/>
      <c r="E104" s="25"/>
      <c r="F104" s="25"/>
      <c r="G104" s="17"/>
      <c r="H104" s="17"/>
      <c r="I104" s="19"/>
      <c r="J104" s="19"/>
      <c r="K104" s="19"/>
      <c r="L104" s="17"/>
    </row>
    <row r="105" spans="1:13" x14ac:dyDescent="0.2">
      <c r="A105" s="25"/>
      <c r="B105" s="25"/>
      <c r="C105" s="25"/>
      <c r="D105" s="25"/>
      <c r="E105" s="25"/>
      <c r="F105" s="236"/>
      <c r="G105" s="17"/>
      <c r="H105" s="17"/>
      <c r="I105" s="19"/>
      <c r="J105" s="19"/>
      <c r="K105" s="19"/>
      <c r="L105" s="17"/>
    </row>
    <row r="106" spans="1:13" x14ac:dyDescent="0.2">
      <c r="A106" s="25"/>
      <c r="B106" s="25"/>
      <c r="C106" s="25"/>
      <c r="D106" s="25"/>
      <c r="E106" s="25"/>
      <c r="F106" s="235" t="s">
        <v>260</v>
      </c>
      <c r="G106" s="17"/>
      <c r="H106" s="17"/>
      <c r="I106" s="19"/>
      <c r="J106" s="19"/>
      <c r="K106" s="19"/>
      <c r="L106" s="17"/>
    </row>
    <row r="107" spans="1:13" x14ac:dyDescent="0.2">
      <c r="A107" s="25"/>
      <c r="B107" s="25"/>
      <c r="C107" s="25"/>
      <c r="D107" s="25"/>
      <c r="E107" s="25"/>
      <c r="F107" s="235" t="s">
        <v>261</v>
      </c>
      <c r="G107" s="17"/>
      <c r="H107" s="17"/>
      <c r="I107" s="19"/>
      <c r="J107" s="19"/>
      <c r="K107" s="19"/>
      <c r="L107" s="17"/>
    </row>
    <row r="108" spans="1:13" x14ac:dyDescent="0.2">
      <c r="A108" s="25"/>
      <c r="B108" s="25"/>
      <c r="C108" s="25"/>
      <c r="D108" s="25"/>
      <c r="E108" s="25"/>
      <c r="F108" s="25"/>
      <c r="G108" s="17"/>
      <c r="H108" s="17"/>
      <c r="I108" s="19"/>
      <c r="J108" s="19"/>
      <c r="K108" s="19"/>
      <c r="L108" s="17"/>
    </row>
    <row r="109" spans="1:13" ht="15" x14ac:dyDescent="0.2">
      <c r="A109" s="1"/>
      <c r="B109" s="1"/>
      <c r="C109" s="17"/>
      <c r="D109" s="4"/>
      <c r="E109" s="4"/>
      <c r="F109" s="4"/>
      <c r="G109" s="18"/>
      <c r="H109" s="18"/>
      <c r="I109" s="18"/>
      <c r="J109" s="18"/>
      <c r="K109" s="18"/>
      <c r="L109" s="2"/>
    </row>
    <row r="110" spans="1:13" ht="15" x14ac:dyDescent="0.2">
      <c r="A110" s="20"/>
      <c r="B110" s="20"/>
      <c r="C110" s="17"/>
      <c r="D110" s="4"/>
      <c r="E110" s="4"/>
      <c r="F110" s="21"/>
      <c r="G110" s="18"/>
      <c r="H110" s="18"/>
      <c r="I110" s="18"/>
      <c r="J110" s="18"/>
      <c r="K110" s="18"/>
      <c r="L110" s="2"/>
    </row>
    <row r="111" spans="1:13" ht="15" x14ac:dyDescent="0.2">
      <c r="A111" s="1"/>
      <c r="B111" s="1"/>
      <c r="C111" s="29"/>
      <c r="D111" s="30"/>
      <c r="E111" s="30"/>
      <c r="F111" s="22"/>
      <c r="G111" s="29"/>
      <c r="H111" s="31"/>
      <c r="I111" s="32"/>
      <c r="J111" s="32"/>
      <c r="K111" s="32"/>
      <c r="L111" s="2"/>
    </row>
    <row r="112" spans="1:13" ht="15" x14ac:dyDescent="0.2">
      <c r="A112" s="1"/>
      <c r="B112" s="1"/>
      <c r="C112" s="3"/>
      <c r="D112" s="4"/>
      <c r="E112" s="4"/>
      <c r="F112" s="22"/>
      <c r="G112" s="2"/>
      <c r="H112" s="2"/>
      <c r="I112" s="5"/>
      <c r="J112" s="5"/>
      <c r="K112" s="5"/>
      <c r="L112" s="2"/>
    </row>
  </sheetData>
  <mergeCells count="162">
    <mergeCell ref="D47:F47"/>
    <mergeCell ref="D28:F28"/>
    <mergeCell ref="D30:F30"/>
    <mergeCell ref="A28:B28"/>
    <mergeCell ref="A31:B31"/>
    <mergeCell ref="A35:B35"/>
    <mergeCell ref="A43:B43"/>
    <mergeCell ref="A44:B44"/>
    <mergeCell ref="A46:B46"/>
    <mergeCell ref="D46:F46"/>
    <mergeCell ref="D45:F45"/>
    <mergeCell ref="A45:B45"/>
    <mergeCell ref="I41:K41"/>
    <mergeCell ref="D44:F44"/>
    <mergeCell ref="A38:B38"/>
    <mergeCell ref="D38:F38"/>
    <mergeCell ref="A39:B39"/>
    <mergeCell ref="D39:F39"/>
    <mergeCell ref="D31:F31"/>
    <mergeCell ref="D35:F35"/>
    <mergeCell ref="D42:F42"/>
    <mergeCell ref="A41:H41"/>
    <mergeCell ref="D43:F43"/>
    <mergeCell ref="D37:L37"/>
    <mergeCell ref="D34:F34"/>
    <mergeCell ref="A32:B32"/>
    <mergeCell ref="D32:F32"/>
    <mergeCell ref="A34:B34"/>
    <mergeCell ref="A33:B33"/>
    <mergeCell ref="D33:F33"/>
    <mergeCell ref="G4:H4"/>
    <mergeCell ref="I4:L4"/>
    <mergeCell ref="A7:L7"/>
    <mergeCell ref="A8:B8"/>
    <mergeCell ref="D8:F8"/>
    <mergeCell ref="D9:F9"/>
    <mergeCell ref="D16:F16"/>
    <mergeCell ref="D17:F17"/>
    <mergeCell ref="A12:B12"/>
    <mergeCell ref="D12:F12"/>
    <mergeCell ref="A13:B13"/>
    <mergeCell ref="D13:F13"/>
    <mergeCell ref="A11:B11"/>
    <mergeCell ref="I15:K15"/>
    <mergeCell ref="A24:B24"/>
    <mergeCell ref="A25:B25"/>
    <mergeCell ref="D27:F27"/>
    <mergeCell ref="D26:F26"/>
    <mergeCell ref="A26:B26"/>
    <mergeCell ref="A27:B27"/>
    <mergeCell ref="D18:F18"/>
    <mergeCell ref="A10:B10"/>
    <mergeCell ref="D10:F10"/>
    <mergeCell ref="D11:F11"/>
    <mergeCell ref="A14:B14"/>
    <mergeCell ref="D14:F14"/>
    <mergeCell ref="D20:F20"/>
    <mergeCell ref="D21:F21"/>
    <mergeCell ref="D22:F22"/>
    <mergeCell ref="D23:F23"/>
    <mergeCell ref="D24:F24"/>
    <mergeCell ref="D25:F25"/>
    <mergeCell ref="A18:B18"/>
    <mergeCell ref="A21:B21"/>
    <mergeCell ref="A22:B22"/>
    <mergeCell ref="A23:B23"/>
    <mergeCell ref="J98:K98"/>
    <mergeCell ref="D94:F94"/>
    <mergeCell ref="I97:K97"/>
    <mergeCell ref="A85:B85"/>
    <mergeCell ref="D85:F85"/>
    <mergeCell ref="D82:F82"/>
    <mergeCell ref="A83:B83"/>
    <mergeCell ref="D83:F83"/>
    <mergeCell ref="A84:B84"/>
    <mergeCell ref="D84:F84"/>
    <mergeCell ref="A95:B95"/>
    <mergeCell ref="D95:F95"/>
    <mergeCell ref="A96:B96"/>
    <mergeCell ref="D96:F96"/>
    <mergeCell ref="A86:B86"/>
    <mergeCell ref="D86:F86"/>
    <mergeCell ref="A87:B87"/>
    <mergeCell ref="D87:F87"/>
    <mergeCell ref="A98:I98"/>
    <mergeCell ref="I93:K93"/>
    <mergeCell ref="A92:B92"/>
    <mergeCell ref="D92:F92"/>
    <mergeCell ref="A91:B91"/>
    <mergeCell ref="D91:F91"/>
    <mergeCell ref="I50:K50"/>
    <mergeCell ref="I59:K59"/>
    <mergeCell ref="I36:K36"/>
    <mergeCell ref="I29:K29"/>
    <mergeCell ref="I19:K19"/>
    <mergeCell ref="A75:B75"/>
    <mergeCell ref="D75:F75"/>
    <mergeCell ref="A76:B76"/>
    <mergeCell ref="D76:F76"/>
    <mergeCell ref="D71:F71"/>
    <mergeCell ref="A72:B72"/>
    <mergeCell ref="D72:F72"/>
    <mergeCell ref="A73:B73"/>
    <mergeCell ref="D73:F73"/>
    <mergeCell ref="A74:B74"/>
    <mergeCell ref="D74:F74"/>
    <mergeCell ref="A65:B65"/>
    <mergeCell ref="D65:F65"/>
    <mergeCell ref="A69:B69"/>
    <mergeCell ref="D69:F69"/>
    <mergeCell ref="A66:B66"/>
    <mergeCell ref="D66:F66"/>
    <mergeCell ref="A62:B62"/>
    <mergeCell ref="D62:F62"/>
    <mergeCell ref="A68:B68"/>
    <mergeCell ref="D68:F68"/>
    <mergeCell ref="A40:B40"/>
    <mergeCell ref="D40:F40"/>
    <mergeCell ref="A88:B88"/>
    <mergeCell ref="D88:F88"/>
    <mergeCell ref="A55:B55"/>
    <mergeCell ref="D55:F55"/>
    <mergeCell ref="A56:B56"/>
    <mergeCell ref="D56:F56"/>
    <mergeCell ref="D57:F57"/>
    <mergeCell ref="A57:B57"/>
    <mergeCell ref="D51:F51"/>
    <mergeCell ref="A52:B52"/>
    <mergeCell ref="D52:F52"/>
    <mergeCell ref="A53:B53"/>
    <mergeCell ref="D53:F53"/>
    <mergeCell ref="A54:B54"/>
    <mergeCell ref="D54:F54"/>
    <mergeCell ref="A49:B49"/>
    <mergeCell ref="D49:F49"/>
    <mergeCell ref="A48:B48"/>
    <mergeCell ref="D48:F48"/>
    <mergeCell ref="A47:B47"/>
    <mergeCell ref="I58:K58"/>
    <mergeCell ref="A90:B90"/>
    <mergeCell ref="D90:F90"/>
    <mergeCell ref="I81:K81"/>
    <mergeCell ref="I70:K70"/>
    <mergeCell ref="A63:B63"/>
    <mergeCell ref="D63:F63"/>
    <mergeCell ref="A64:B64"/>
    <mergeCell ref="D64:F64"/>
    <mergeCell ref="D60:F60"/>
    <mergeCell ref="A61:B61"/>
    <mergeCell ref="D61:F61"/>
    <mergeCell ref="A79:B79"/>
    <mergeCell ref="D79:F79"/>
    <mergeCell ref="A89:B89"/>
    <mergeCell ref="D89:F89"/>
    <mergeCell ref="A78:B78"/>
    <mergeCell ref="D78:F78"/>
    <mergeCell ref="A80:B80"/>
    <mergeCell ref="D80:F80"/>
    <mergeCell ref="A77:B77"/>
    <mergeCell ref="D77:F77"/>
    <mergeCell ref="A67:B67"/>
    <mergeCell ref="D67:F67"/>
  </mergeCells>
  <pageMargins left="0.39370078740157483" right="0.39370078740157483" top="0.25" bottom="0.17" header="0.22" footer="0.17"/>
  <pageSetup paperSize="9" scale="89" orientation="landscape" r:id="rId1"/>
  <rowBreaks count="1" manualBreakCount="1">
    <brk id="29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62"/>
  <sheetViews>
    <sheetView view="pageBreakPreview" zoomScaleNormal="100" zoomScaleSheetLayoutView="100" workbookViewId="0">
      <selection activeCell="P6" sqref="P6"/>
    </sheetView>
  </sheetViews>
  <sheetFormatPr defaultRowHeight="12.75" x14ac:dyDescent="0.2"/>
  <cols>
    <col min="1" max="1" width="6.5703125" customWidth="1"/>
    <col min="2" max="2" width="5.5703125" customWidth="1"/>
    <col min="3" max="3" width="28.140625" customWidth="1"/>
    <col min="4" max="4" width="14.28515625" customWidth="1"/>
    <col min="5" max="5" width="8.5703125" style="79" customWidth="1"/>
    <col min="6" max="6" width="4.7109375" style="79" customWidth="1"/>
    <col min="7" max="7" width="11.7109375" style="79" customWidth="1"/>
    <col min="8" max="8" width="5.28515625" style="79" customWidth="1"/>
    <col min="9" max="9" width="11.7109375" style="79" customWidth="1"/>
    <col min="10" max="10" width="4.7109375" style="79" customWidth="1"/>
    <col min="11" max="11" width="11.7109375" style="79" customWidth="1"/>
    <col min="12" max="12" width="5.28515625" style="79" customWidth="1"/>
    <col min="13" max="13" width="11.7109375" style="79" customWidth="1"/>
    <col min="14" max="14" width="4.7109375" style="79" customWidth="1"/>
    <col min="15" max="15" width="11.7109375" customWidth="1"/>
    <col min="16" max="16" width="5.28515625" customWidth="1"/>
    <col min="17" max="17" width="11.7109375" customWidth="1"/>
  </cols>
  <sheetData>
    <row r="1" spans="1:17" ht="15.75" customHeight="1" x14ac:dyDescent="0.25">
      <c r="A1" s="70"/>
      <c r="B1" s="71" t="s">
        <v>91</v>
      </c>
      <c r="C1" s="71"/>
      <c r="D1" s="72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</row>
    <row r="2" spans="1:17" ht="20.25" customHeight="1" x14ac:dyDescent="0.2">
      <c r="A2" s="70"/>
      <c r="B2" s="74" t="s">
        <v>92</v>
      </c>
      <c r="C2" s="4"/>
      <c r="D2" s="70"/>
      <c r="E2" s="73"/>
      <c r="F2" s="73"/>
      <c r="O2" s="73"/>
      <c r="P2" s="73"/>
      <c r="Q2" s="73"/>
    </row>
    <row r="3" spans="1:17" ht="10.5" customHeight="1" x14ac:dyDescent="0.2">
      <c r="A3" s="70"/>
      <c r="B3" s="4"/>
      <c r="C3" s="4"/>
      <c r="D3" s="70"/>
      <c r="E3" s="73"/>
      <c r="F3" s="73"/>
      <c r="O3" s="73"/>
      <c r="P3" s="73"/>
      <c r="Q3" s="73"/>
    </row>
    <row r="4" spans="1:17" ht="15.75" customHeight="1" x14ac:dyDescent="0.25">
      <c r="A4" s="379" t="s">
        <v>93</v>
      </c>
      <c r="B4" s="379"/>
      <c r="C4" s="77" t="s">
        <v>276</v>
      </c>
      <c r="D4" s="78"/>
      <c r="E4" s="78"/>
      <c r="F4" s="78"/>
      <c r="K4" s="75" t="s">
        <v>170</v>
      </c>
      <c r="L4" s="102"/>
      <c r="M4" s="380">
        <v>832045</v>
      </c>
      <c r="N4" s="380"/>
      <c r="O4" s="380"/>
      <c r="P4" s="380"/>
      <c r="Q4" s="381"/>
    </row>
    <row r="5" spans="1:17" ht="15.75" customHeight="1" x14ac:dyDescent="0.2">
      <c r="A5" s="379" t="s">
        <v>94</v>
      </c>
      <c r="B5" s="379"/>
      <c r="C5" s="78" t="s">
        <v>277</v>
      </c>
      <c r="D5" s="78"/>
      <c r="E5" s="78"/>
      <c r="F5" s="78"/>
      <c r="K5" s="76"/>
      <c r="L5" s="103"/>
      <c r="M5" s="382"/>
      <c r="N5" s="382"/>
      <c r="O5" s="382"/>
      <c r="P5" s="382"/>
      <c r="Q5" s="383"/>
    </row>
    <row r="6" spans="1:17" ht="15.75" x14ac:dyDescent="0.25">
      <c r="A6" s="15"/>
      <c r="B6" s="15"/>
      <c r="C6" s="78" t="s">
        <v>95</v>
      </c>
      <c r="D6" s="78"/>
      <c r="E6" s="78"/>
      <c r="F6" s="78"/>
      <c r="G6" s="80"/>
      <c r="H6" s="80"/>
      <c r="I6" s="81"/>
      <c r="J6" s="81"/>
      <c r="O6" s="73"/>
      <c r="P6" s="73"/>
      <c r="Q6" s="79"/>
    </row>
    <row r="7" spans="1:17" ht="17.25" customHeight="1" x14ac:dyDescent="0.2">
      <c r="A7" s="384" t="s">
        <v>96</v>
      </c>
      <c r="B7" s="384"/>
      <c r="C7" s="384"/>
      <c r="D7" s="384"/>
      <c r="E7" s="384"/>
      <c r="F7" s="384"/>
      <c r="G7" s="384"/>
      <c r="H7" s="384"/>
      <c r="I7" s="384"/>
      <c r="J7" s="384"/>
      <c r="K7" s="384"/>
      <c r="L7" s="384"/>
      <c r="M7" s="384"/>
      <c r="N7" s="384"/>
      <c r="O7" s="384"/>
      <c r="P7" s="384"/>
      <c r="Q7" s="384"/>
    </row>
    <row r="8" spans="1:17" ht="6" customHeight="1" x14ac:dyDescent="0.25">
      <c r="A8" s="82"/>
      <c r="B8" s="83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  <c r="Q8" s="70"/>
    </row>
    <row r="9" spans="1:17" ht="16.5" customHeight="1" x14ac:dyDescent="0.2">
      <c r="A9" s="385" t="s">
        <v>0</v>
      </c>
      <c r="B9" s="387" t="s">
        <v>97</v>
      </c>
      <c r="C9" s="388"/>
      <c r="D9" s="391" t="s">
        <v>120</v>
      </c>
      <c r="E9" s="84" t="s">
        <v>98</v>
      </c>
      <c r="F9" s="393" t="s">
        <v>100</v>
      </c>
      <c r="G9" s="394"/>
      <c r="H9" s="394"/>
      <c r="I9" s="395"/>
      <c r="J9" s="393" t="s">
        <v>101</v>
      </c>
      <c r="K9" s="399"/>
      <c r="L9" s="399"/>
      <c r="M9" s="400"/>
      <c r="N9" s="393" t="s">
        <v>116</v>
      </c>
      <c r="O9" s="394"/>
      <c r="P9" s="394"/>
      <c r="Q9" s="395"/>
    </row>
    <row r="10" spans="1:17" ht="14.25" customHeight="1" x14ac:dyDescent="0.2">
      <c r="A10" s="386"/>
      <c r="B10" s="389"/>
      <c r="C10" s="390"/>
      <c r="D10" s="392"/>
      <c r="E10" s="85" t="s">
        <v>99</v>
      </c>
      <c r="F10" s="396"/>
      <c r="G10" s="397"/>
      <c r="H10" s="397"/>
      <c r="I10" s="398"/>
      <c r="J10" s="401"/>
      <c r="K10" s="402"/>
      <c r="L10" s="402"/>
      <c r="M10" s="403"/>
      <c r="N10" s="396"/>
      <c r="O10" s="397"/>
      <c r="P10" s="397"/>
      <c r="Q10" s="398"/>
    </row>
    <row r="11" spans="1:17" ht="15" customHeight="1" x14ac:dyDescent="0.2">
      <c r="A11" s="373" t="s">
        <v>102</v>
      </c>
      <c r="B11" s="374" t="s">
        <v>103</v>
      </c>
      <c r="C11" s="375"/>
      <c r="D11" s="376">
        <f>PAV.CBUQ.DREN.s.deson.!L15</f>
        <v>5951.53</v>
      </c>
      <c r="E11" s="377">
        <f>D11/$D$29</f>
        <v>1.660032751975677E-2</v>
      </c>
      <c r="F11" s="106" t="s">
        <v>119</v>
      </c>
      <c r="G11" s="372">
        <f>D11-K11-O11</f>
        <v>4209.2699999999995</v>
      </c>
      <c r="H11" s="372"/>
      <c r="I11" s="378"/>
      <c r="J11" s="106" t="s">
        <v>119</v>
      </c>
      <c r="K11" s="372">
        <v>871.13</v>
      </c>
      <c r="L11" s="372"/>
      <c r="M11" s="372"/>
      <c r="N11" s="106" t="s">
        <v>119</v>
      </c>
      <c r="O11" s="372">
        <v>871.13</v>
      </c>
      <c r="P11" s="372"/>
      <c r="Q11" s="372"/>
    </row>
    <row r="12" spans="1:17" ht="6.75" customHeight="1" x14ac:dyDescent="0.2">
      <c r="A12" s="353"/>
      <c r="B12" s="357"/>
      <c r="C12" s="358"/>
      <c r="D12" s="367"/>
      <c r="E12" s="370"/>
      <c r="F12" s="363"/>
      <c r="G12" s="364"/>
      <c r="H12" s="364"/>
      <c r="I12" s="365"/>
      <c r="J12" s="349"/>
      <c r="K12" s="350"/>
      <c r="L12" s="350"/>
      <c r="M12" s="351"/>
      <c r="N12" s="349"/>
      <c r="O12" s="350"/>
      <c r="P12" s="350"/>
      <c r="Q12" s="351"/>
    </row>
    <row r="13" spans="1:17" ht="14.25" customHeight="1" x14ac:dyDescent="0.2">
      <c r="A13" s="354"/>
      <c r="B13" s="359"/>
      <c r="C13" s="360"/>
      <c r="D13" s="368"/>
      <c r="E13" s="371"/>
      <c r="F13" s="105" t="s">
        <v>117</v>
      </c>
      <c r="G13" s="101">
        <f>G11/D11</f>
        <v>0.70725846967082406</v>
      </c>
      <c r="H13" s="104" t="s">
        <v>118</v>
      </c>
      <c r="I13" s="86">
        <f>G13</f>
        <v>0.70725846967082406</v>
      </c>
      <c r="J13" s="105" t="s">
        <v>117</v>
      </c>
      <c r="K13" s="101">
        <f>K11/D11</f>
        <v>0.14637076516458794</v>
      </c>
      <c r="L13" s="104" t="s">
        <v>118</v>
      </c>
      <c r="M13" s="86">
        <f>I13+K13</f>
        <v>0.85362923483541198</v>
      </c>
      <c r="N13" s="105" t="s">
        <v>117</v>
      </c>
      <c r="O13" s="101">
        <f>O11/D11</f>
        <v>0.14637076516458794</v>
      </c>
      <c r="P13" s="104" t="s">
        <v>118</v>
      </c>
      <c r="Q13" s="86">
        <f>M13+O13</f>
        <v>0.99999999999999989</v>
      </c>
    </row>
    <row r="14" spans="1:17" ht="15.75" customHeight="1" x14ac:dyDescent="0.2">
      <c r="A14" s="352" t="s">
        <v>104</v>
      </c>
      <c r="B14" s="355" t="s">
        <v>105</v>
      </c>
      <c r="C14" s="356"/>
      <c r="D14" s="366">
        <f>PAV.CBUQ.DREN.s.deson.!L59</f>
        <v>110837.05999999998</v>
      </c>
      <c r="E14" s="369">
        <f>D14/$D$29</f>
        <v>0.30915268801920381</v>
      </c>
      <c r="F14" s="115" t="s">
        <v>119</v>
      </c>
      <c r="G14" s="361">
        <f>D14*0.5</f>
        <v>55418.529999999992</v>
      </c>
      <c r="H14" s="361"/>
      <c r="I14" s="362"/>
      <c r="J14" s="115" t="s">
        <v>119</v>
      </c>
      <c r="K14" s="361">
        <f>D14*0.5</f>
        <v>55418.529999999992</v>
      </c>
      <c r="L14" s="361"/>
      <c r="M14" s="362"/>
      <c r="N14" s="115" t="s">
        <v>119</v>
      </c>
      <c r="O14" s="361"/>
      <c r="P14" s="361"/>
      <c r="Q14" s="362"/>
    </row>
    <row r="15" spans="1:17" ht="6.75" customHeight="1" x14ac:dyDescent="0.2">
      <c r="A15" s="353"/>
      <c r="B15" s="357"/>
      <c r="C15" s="358"/>
      <c r="D15" s="367"/>
      <c r="E15" s="370"/>
      <c r="F15" s="363"/>
      <c r="G15" s="364"/>
      <c r="H15" s="364"/>
      <c r="I15" s="365"/>
      <c r="J15" s="97"/>
      <c r="K15" s="361"/>
      <c r="L15" s="361"/>
      <c r="M15" s="362"/>
      <c r="N15" s="97"/>
      <c r="O15" s="361"/>
      <c r="P15" s="361"/>
      <c r="Q15" s="362"/>
    </row>
    <row r="16" spans="1:17" ht="14.25" customHeight="1" x14ac:dyDescent="0.2">
      <c r="A16" s="354"/>
      <c r="B16" s="359"/>
      <c r="C16" s="360"/>
      <c r="D16" s="368"/>
      <c r="E16" s="371"/>
      <c r="F16" s="114" t="s">
        <v>117</v>
      </c>
      <c r="G16" s="101">
        <f>G14/D14</f>
        <v>0.5</v>
      </c>
      <c r="H16" s="104" t="s">
        <v>118</v>
      </c>
      <c r="I16" s="86">
        <f>G16</f>
        <v>0.5</v>
      </c>
      <c r="J16" s="105" t="s">
        <v>117</v>
      </c>
      <c r="K16" s="101">
        <f>K14/D14</f>
        <v>0.5</v>
      </c>
      <c r="L16" s="104" t="s">
        <v>118</v>
      </c>
      <c r="M16" s="86">
        <f>I16+K16</f>
        <v>1</v>
      </c>
      <c r="N16" s="105" t="s">
        <v>117</v>
      </c>
      <c r="O16" s="101">
        <v>0</v>
      </c>
      <c r="P16" s="104" t="s">
        <v>118</v>
      </c>
      <c r="Q16" s="86">
        <f>M16+O16</f>
        <v>1</v>
      </c>
    </row>
    <row r="17" spans="1:17" ht="14.25" customHeight="1" x14ac:dyDescent="0.2">
      <c r="A17" s="352" t="s">
        <v>106</v>
      </c>
      <c r="B17" s="355" t="s">
        <v>113</v>
      </c>
      <c r="C17" s="356"/>
      <c r="D17" s="366">
        <f>PAV.CBUQ.DREN.s.deson.!L70</f>
        <v>41974.15</v>
      </c>
      <c r="E17" s="369">
        <f>D17/$D$29</f>
        <v>0.11707655634154557</v>
      </c>
      <c r="F17" s="115" t="s">
        <v>119</v>
      </c>
      <c r="G17" s="361">
        <f>D17*0.5</f>
        <v>20987.075000000001</v>
      </c>
      <c r="H17" s="361"/>
      <c r="I17" s="362"/>
      <c r="J17" s="115" t="s">
        <v>119</v>
      </c>
      <c r="K17" s="361">
        <f>D17*0.5</f>
        <v>20987.075000000001</v>
      </c>
      <c r="L17" s="361"/>
      <c r="M17" s="362"/>
      <c r="N17" s="115" t="s">
        <v>119</v>
      </c>
      <c r="O17" s="361">
        <f>ROUND(($D17*O19),2)</f>
        <v>0</v>
      </c>
      <c r="P17" s="361"/>
      <c r="Q17" s="362"/>
    </row>
    <row r="18" spans="1:17" ht="6.75" customHeight="1" x14ac:dyDescent="0.2">
      <c r="A18" s="353"/>
      <c r="B18" s="357"/>
      <c r="C18" s="358"/>
      <c r="D18" s="367"/>
      <c r="E18" s="370"/>
      <c r="F18" s="363"/>
      <c r="G18" s="364"/>
      <c r="H18" s="364"/>
      <c r="I18" s="365"/>
      <c r="J18" s="213"/>
      <c r="K18" s="350"/>
      <c r="L18" s="350"/>
      <c r="M18" s="351"/>
      <c r="N18" s="97"/>
      <c r="O18" s="361"/>
      <c r="P18" s="361"/>
      <c r="Q18" s="362"/>
    </row>
    <row r="19" spans="1:17" ht="14.25" customHeight="1" x14ac:dyDescent="0.2">
      <c r="A19" s="354"/>
      <c r="B19" s="359"/>
      <c r="C19" s="360"/>
      <c r="D19" s="368"/>
      <c r="E19" s="371"/>
      <c r="F19" s="105" t="s">
        <v>117</v>
      </c>
      <c r="G19" s="101">
        <f>G17/D17</f>
        <v>0.5</v>
      </c>
      <c r="H19" s="104" t="s">
        <v>118</v>
      </c>
      <c r="I19" s="86">
        <f>G19</f>
        <v>0.5</v>
      </c>
      <c r="J19" s="105" t="s">
        <v>117</v>
      </c>
      <c r="K19" s="101">
        <f>K17/D17</f>
        <v>0.5</v>
      </c>
      <c r="L19" s="104" t="s">
        <v>118</v>
      </c>
      <c r="M19" s="86">
        <f>I19+K19</f>
        <v>1</v>
      </c>
      <c r="N19" s="105" t="s">
        <v>117</v>
      </c>
      <c r="O19" s="101">
        <v>0</v>
      </c>
      <c r="P19" s="104" t="s">
        <v>118</v>
      </c>
      <c r="Q19" s="86">
        <f>M19+O19</f>
        <v>1</v>
      </c>
    </row>
    <row r="20" spans="1:17" ht="14.25" customHeight="1" x14ac:dyDescent="0.2">
      <c r="A20" s="352" t="s">
        <v>108</v>
      </c>
      <c r="B20" s="355" t="s">
        <v>107</v>
      </c>
      <c r="C20" s="356"/>
      <c r="D20" s="366">
        <f>PAV.CBUQ.DREN.s.deson.!L81</f>
        <v>183806.36999999997</v>
      </c>
      <c r="E20" s="369">
        <f>D20/$D$29</f>
        <v>0.51268261139868154</v>
      </c>
      <c r="F20" s="115" t="s">
        <v>119</v>
      </c>
      <c r="G20" s="361">
        <f>$D20*G22</f>
        <v>0</v>
      </c>
      <c r="H20" s="361"/>
      <c r="I20" s="362"/>
      <c r="J20" s="115" t="s">
        <v>119</v>
      </c>
      <c r="K20" s="361">
        <f>D20*0.3</f>
        <v>55141.910999999986</v>
      </c>
      <c r="L20" s="361"/>
      <c r="M20" s="362"/>
      <c r="N20" s="115" t="s">
        <v>119</v>
      </c>
      <c r="O20" s="361">
        <f>D20*0.7</f>
        <v>128664.45899999997</v>
      </c>
      <c r="P20" s="361"/>
      <c r="Q20" s="362"/>
    </row>
    <row r="21" spans="1:17" ht="6.75" customHeight="1" x14ac:dyDescent="0.2">
      <c r="A21" s="353"/>
      <c r="B21" s="357"/>
      <c r="C21" s="358"/>
      <c r="D21" s="367"/>
      <c r="E21" s="370"/>
      <c r="F21" s="100"/>
      <c r="G21" s="361"/>
      <c r="H21" s="361"/>
      <c r="I21" s="362"/>
      <c r="J21" s="349"/>
      <c r="K21" s="350"/>
      <c r="L21" s="350"/>
      <c r="M21" s="351"/>
      <c r="N21" s="213"/>
      <c r="O21" s="350"/>
      <c r="P21" s="350"/>
      <c r="Q21" s="351"/>
    </row>
    <row r="22" spans="1:17" ht="14.25" customHeight="1" x14ac:dyDescent="0.2">
      <c r="A22" s="354"/>
      <c r="B22" s="359"/>
      <c r="C22" s="360"/>
      <c r="D22" s="368"/>
      <c r="E22" s="371"/>
      <c r="F22" s="105" t="s">
        <v>117</v>
      </c>
      <c r="G22" s="101">
        <v>0</v>
      </c>
      <c r="H22" s="104" t="s">
        <v>118</v>
      </c>
      <c r="I22" s="86">
        <f>G22</f>
        <v>0</v>
      </c>
      <c r="J22" s="105" t="s">
        <v>117</v>
      </c>
      <c r="K22" s="101">
        <f>K20/D20</f>
        <v>0.3</v>
      </c>
      <c r="L22" s="104" t="s">
        <v>118</v>
      </c>
      <c r="M22" s="86">
        <f>I22+K22</f>
        <v>0.3</v>
      </c>
      <c r="N22" s="105" t="s">
        <v>117</v>
      </c>
      <c r="O22" s="101">
        <f>O20/D20</f>
        <v>0.7</v>
      </c>
      <c r="P22" s="104" t="s">
        <v>118</v>
      </c>
      <c r="Q22" s="86">
        <f>M22+O22</f>
        <v>1</v>
      </c>
    </row>
    <row r="23" spans="1:17" ht="14.25" customHeight="1" x14ac:dyDescent="0.2">
      <c r="A23" s="352" t="s">
        <v>109</v>
      </c>
      <c r="B23" s="355" t="s">
        <v>110</v>
      </c>
      <c r="C23" s="356"/>
      <c r="D23" s="366">
        <f>PAV.CBUQ.DREN.s.deson.!L93</f>
        <v>13710.140000000001</v>
      </c>
      <c r="E23" s="369">
        <f>D23/$D$29</f>
        <v>3.8241059751310695E-2</v>
      </c>
      <c r="F23" s="115" t="s">
        <v>119</v>
      </c>
      <c r="G23" s="361">
        <f>$D23*G25</f>
        <v>0</v>
      </c>
      <c r="H23" s="361"/>
      <c r="I23" s="362"/>
      <c r="J23" s="115" t="s">
        <v>119</v>
      </c>
      <c r="K23" s="361">
        <f>$D23*K25</f>
        <v>0</v>
      </c>
      <c r="L23" s="361"/>
      <c r="M23" s="362"/>
      <c r="N23" s="115" t="s">
        <v>119</v>
      </c>
      <c r="O23" s="361">
        <f>$D23*O25</f>
        <v>13710.140000000001</v>
      </c>
      <c r="P23" s="361"/>
      <c r="Q23" s="362"/>
    </row>
    <row r="24" spans="1:17" ht="6.75" customHeight="1" x14ac:dyDescent="0.2">
      <c r="A24" s="353"/>
      <c r="B24" s="357"/>
      <c r="C24" s="358"/>
      <c r="D24" s="367"/>
      <c r="E24" s="370"/>
      <c r="F24" s="100"/>
      <c r="G24" s="361"/>
      <c r="H24" s="361"/>
      <c r="I24" s="362"/>
      <c r="J24" s="97"/>
      <c r="K24" s="361"/>
      <c r="L24" s="361"/>
      <c r="M24" s="362"/>
      <c r="N24" s="349"/>
      <c r="O24" s="350"/>
      <c r="P24" s="350"/>
      <c r="Q24" s="351"/>
    </row>
    <row r="25" spans="1:17" ht="14.25" customHeight="1" x14ac:dyDescent="0.2">
      <c r="A25" s="354"/>
      <c r="B25" s="359"/>
      <c r="C25" s="360"/>
      <c r="D25" s="368"/>
      <c r="E25" s="371"/>
      <c r="F25" s="105" t="s">
        <v>117</v>
      </c>
      <c r="G25" s="101">
        <v>0</v>
      </c>
      <c r="H25" s="104" t="s">
        <v>118</v>
      </c>
      <c r="I25" s="86">
        <f>G25</f>
        <v>0</v>
      </c>
      <c r="J25" s="105" t="s">
        <v>117</v>
      </c>
      <c r="K25" s="101">
        <v>0</v>
      </c>
      <c r="L25" s="104" t="s">
        <v>118</v>
      </c>
      <c r="M25" s="86">
        <f>I25+K25</f>
        <v>0</v>
      </c>
      <c r="N25" s="105" t="s">
        <v>117</v>
      </c>
      <c r="O25" s="101">
        <v>1</v>
      </c>
      <c r="P25" s="104" t="s">
        <v>118</v>
      </c>
      <c r="Q25" s="86">
        <f>M25+O25</f>
        <v>1</v>
      </c>
    </row>
    <row r="26" spans="1:17" ht="15.75" customHeight="1" x14ac:dyDescent="0.2">
      <c r="A26" s="352" t="s">
        <v>115</v>
      </c>
      <c r="B26" s="355" t="s">
        <v>114</v>
      </c>
      <c r="C26" s="356"/>
      <c r="D26" s="366">
        <f>PAV.CBUQ.DREN.s.deson.!L97</f>
        <v>2239.58</v>
      </c>
      <c r="E26" s="369">
        <f>D26/$D$29</f>
        <v>6.246756969501434E-3</v>
      </c>
      <c r="F26" s="115" t="s">
        <v>119</v>
      </c>
      <c r="G26" s="361">
        <f>D26</f>
        <v>2239.58</v>
      </c>
      <c r="H26" s="361"/>
      <c r="I26" s="362"/>
      <c r="J26" s="115" t="s">
        <v>119</v>
      </c>
      <c r="K26" s="361">
        <f>$D26*K28</f>
        <v>0</v>
      </c>
      <c r="L26" s="361"/>
      <c r="M26" s="362"/>
      <c r="N26" s="115" t="s">
        <v>119</v>
      </c>
      <c r="O26" s="361">
        <f>$D26*O28</f>
        <v>0</v>
      </c>
      <c r="P26" s="361"/>
      <c r="Q26" s="362"/>
    </row>
    <row r="27" spans="1:17" ht="6.75" customHeight="1" x14ac:dyDescent="0.2">
      <c r="A27" s="353"/>
      <c r="B27" s="357"/>
      <c r="C27" s="358"/>
      <c r="D27" s="367"/>
      <c r="E27" s="370"/>
      <c r="F27" s="363"/>
      <c r="G27" s="364"/>
      <c r="H27" s="364"/>
      <c r="I27" s="365"/>
      <c r="J27" s="97"/>
      <c r="K27" s="361"/>
      <c r="L27" s="361"/>
      <c r="M27" s="362"/>
      <c r="N27" s="349"/>
      <c r="O27" s="350"/>
      <c r="P27" s="350"/>
      <c r="Q27" s="351"/>
    </row>
    <row r="28" spans="1:17" ht="14.25" customHeight="1" x14ac:dyDescent="0.2">
      <c r="A28" s="354"/>
      <c r="B28" s="359"/>
      <c r="C28" s="360"/>
      <c r="D28" s="368"/>
      <c r="E28" s="371"/>
      <c r="F28" s="105" t="s">
        <v>117</v>
      </c>
      <c r="G28" s="101">
        <v>1</v>
      </c>
      <c r="H28" s="104" t="s">
        <v>118</v>
      </c>
      <c r="I28" s="86">
        <f>G28</f>
        <v>1</v>
      </c>
      <c r="J28" s="105" t="s">
        <v>117</v>
      </c>
      <c r="K28" s="101">
        <v>0</v>
      </c>
      <c r="L28" s="104" t="s">
        <v>118</v>
      </c>
      <c r="M28" s="86">
        <f>I28+K28</f>
        <v>1</v>
      </c>
      <c r="N28" s="105" t="s">
        <v>117</v>
      </c>
      <c r="O28" s="101">
        <v>0</v>
      </c>
      <c r="P28" s="104" t="s">
        <v>118</v>
      </c>
      <c r="Q28" s="86">
        <f>M28+O28</f>
        <v>1</v>
      </c>
    </row>
    <row r="29" spans="1:17" x14ac:dyDescent="0.2">
      <c r="A29" s="344" t="s">
        <v>111</v>
      </c>
      <c r="B29" s="344"/>
      <c r="C29" s="344"/>
      <c r="D29" s="87">
        <f>SUM(D11:D28)</f>
        <v>358518.83</v>
      </c>
      <c r="E29" s="88">
        <f>SUM(E11:E28)</f>
        <v>0.99999999999999978</v>
      </c>
      <c r="F29" s="340">
        <f>G11+G14+G17+G20+G23+G26</f>
        <v>82854.454999999987</v>
      </c>
      <c r="G29" s="341"/>
      <c r="H29" s="345">
        <f>F29/D30</f>
        <v>0.23110210138753376</v>
      </c>
      <c r="I29" s="346"/>
      <c r="J29" s="340">
        <f>K11+K14+K17+K20+K23+K26</f>
        <v>132418.64599999998</v>
      </c>
      <c r="K29" s="341"/>
      <c r="L29" s="342">
        <f>J29/$D30</f>
        <v>0.36934920824102874</v>
      </c>
      <c r="M29" s="343"/>
      <c r="N29" s="340">
        <f>O11+O14+O17+O20+O23+O26</f>
        <v>143245.72899999999</v>
      </c>
      <c r="O29" s="341"/>
      <c r="P29" s="342">
        <f>N29/$D30</f>
        <v>0.39954869037143736</v>
      </c>
      <c r="Q29" s="343"/>
    </row>
    <row r="30" spans="1:17" x14ac:dyDescent="0.2">
      <c r="A30" s="344" t="s">
        <v>112</v>
      </c>
      <c r="B30" s="344"/>
      <c r="C30" s="344"/>
      <c r="D30" s="87">
        <f>D29</f>
        <v>358518.83</v>
      </c>
      <c r="E30" s="88">
        <v>1</v>
      </c>
      <c r="F30" s="340">
        <f>F29</f>
        <v>82854.454999999987</v>
      </c>
      <c r="G30" s="341"/>
      <c r="H30" s="345">
        <f>H29</f>
        <v>0.23110210138753376</v>
      </c>
      <c r="I30" s="346"/>
      <c r="J30" s="347">
        <f>J29+F30</f>
        <v>215273.10099999997</v>
      </c>
      <c r="K30" s="348"/>
      <c r="L30" s="342">
        <f>L29+H30</f>
        <v>0.60045130962856252</v>
      </c>
      <c r="M30" s="343"/>
      <c r="N30" s="347">
        <f>N29+J30</f>
        <v>358518.82999999996</v>
      </c>
      <c r="O30" s="348"/>
      <c r="P30" s="342">
        <f>P29+L30</f>
        <v>0.99999999999999989</v>
      </c>
      <c r="Q30" s="343"/>
    </row>
    <row r="31" spans="1:17" ht="15.75" x14ac:dyDescent="0.25">
      <c r="A31" s="82"/>
      <c r="B31" s="82"/>
      <c r="C31" s="83"/>
      <c r="D31" s="70"/>
      <c r="E31" s="70"/>
      <c r="F31" s="70"/>
      <c r="G31" s="70"/>
      <c r="H31" s="70"/>
      <c r="I31" s="70"/>
      <c r="J31" s="70"/>
      <c r="K31" s="70"/>
      <c r="L31" s="70"/>
      <c r="M31" s="70"/>
      <c r="N31" s="70"/>
      <c r="O31" s="99"/>
      <c r="P31" s="99"/>
      <c r="Q31" s="99"/>
    </row>
    <row r="32" spans="1:17" ht="15.75" x14ac:dyDescent="0.25">
      <c r="A32" s="89"/>
      <c r="B32" s="90"/>
      <c r="C32" s="90"/>
      <c r="D32" s="91"/>
      <c r="E32" s="92"/>
      <c r="F32" s="92"/>
      <c r="G32" s="93"/>
      <c r="H32" s="93"/>
      <c r="I32" s="94"/>
      <c r="J32" s="94"/>
      <c r="K32" s="93"/>
      <c r="L32" s="93"/>
      <c r="M32" s="94"/>
      <c r="N32" s="94"/>
      <c r="O32" s="79"/>
      <c r="P32" s="79"/>
      <c r="Q32" s="79"/>
    </row>
    <row r="35" spans="5:10" x14ac:dyDescent="0.2">
      <c r="E35" s="240"/>
      <c r="F35" s="240"/>
      <c r="G35" s="236"/>
      <c r="H35" s="240"/>
      <c r="I35" s="240"/>
    </row>
    <row r="36" spans="5:10" ht="15.75" x14ac:dyDescent="0.25">
      <c r="E36" s="241"/>
      <c r="F36" s="241"/>
      <c r="G36" s="242" t="s">
        <v>260</v>
      </c>
      <c r="H36" s="241"/>
      <c r="I36" s="241"/>
    </row>
    <row r="37" spans="5:10" ht="15.75" x14ac:dyDescent="0.25">
      <c r="E37" s="241"/>
      <c r="F37" s="241"/>
      <c r="G37" s="242" t="s">
        <v>261</v>
      </c>
      <c r="H37" s="241"/>
      <c r="I37" s="241"/>
    </row>
    <row r="38" spans="5:10" x14ac:dyDescent="0.2">
      <c r="G38" s="14"/>
      <c r="H38" s="14"/>
      <c r="I38" s="14"/>
      <c r="J38" s="14"/>
    </row>
    <row r="39" spans="5:10" ht="13.5" x14ac:dyDescent="0.25">
      <c r="G39" s="95"/>
      <c r="H39" s="95"/>
      <c r="I39" s="96"/>
      <c r="J39" s="96"/>
    </row>
    <row r="51" spans="5:14" ht="18" x14ac:dyDescent="0.25">
      <c r="E51" s="107"/>
      <c r="F51" s="107"/>
      <c r="G51" s="107"/>
      <c r="H51" s="107"/>
      <c r="I51" s="107"/>
      <c r="J51" s="107"/>
      <c r="K51" s="107"/>
      <c r="L51" s="107"/>
      <c r="M51" s="107"/>
      <c r="N51" s="107"/>
    </row>
    <row r="52" spans="5:14" ht="15.75" x14ac:dyDescent="0.25">
      <c r="E52" s="113"/>
      <c r="F52" s="113"/>
      <c r="G52" s="113"/>
      <c r="H52" s="108"/>
      <c r="I52" s="113"/>
      <c r="J52" s="113"/>
      <c r="K52" s="113"/>
      <c r="L52" s="108"/>
      <c r="M52" s="108"/>
      <c r="N52" s="108"/>
    </row>
    <row r="53" spans="5:14" ht="15.75" x14ac:dyDescent="0.25">
      <c r="E53" s="93"/>
      <c r="F53" s="93"/>
      <c r="G53" s="94"/>
      <c r="H53" s="94"/>
      <c r="I53" s="93"/>
      <c r="J53" s="93"/>
      <c r="K53" s="94"/>
      <c r="L53" s="94"/>
      <c r="M53" s="93"/>
      <c r="N53" s="93"/>
    </row>
    <row r="54" spans="5:14" ht="15.75" x14ac:dyDescent="0.25">
      <c r="E54" s="93"/>
      <c r="F54" s="93"/>
      <c r="G54" s="94"/>
      <c r="H54" s="94"/>
      <c r="I54" s="93"/>
      <c r="J54" s="93"/>
      <c r="K54" s="94"/>
      <c r="L54" s="94"/>
      <c r="M54" s="93"/>
      <c r="N54" s="93"/>
    </row>
    <row r="55" spans="5:14" ht="15.75" x14ac:dyDescent="0.25">
      <c r="E55" s="93"/>
      <c r="F55" s="93"/>
      <c r="G55" s="94"/>
      <c r="H55" s="94"/>
      <c r="I55" s="93"/>
      <c r="J55" s="93"/>
      <c r="K55" s="94"/>
      <c r="L55" s="94"/>
      <c r="M55" s="93"/>
      <c r="N55" s="93"/>
    </row>
    <row r="56" spans="5:14" ht="15.75" x14ac:dyDescent="0.25">
      <c r="E56" s="93"/>
      <c r="F56" s="93"/>
      <c r="G56" s="94"/>
      <c r="H56" s="94"/>
      <c r="I56" s="93"/>
      <c r="J56" s="93"/>
      <c r="K56" s="94"/>
      <c r="L56" s="94"/>
      <c r="M56" s="93"/>
      <c r="N56" s="93"/>
    </row>
    <row r="57" spans="5:14" ht="15.75" x14ac:dyDescent="0.25">
      <c r="E57" s="93"/>
      <c r="F57" s="93"/>
      <c r="G57" s="94"/>
      <c r="H57" s="94"/>
      <c r="I57" s="93"/>
      <c r="J57" s="93"/>
      <c r="K57" s="94"/>
      <c r="L57" s="94"/>
      <c r="M57" s="93"/>
      <c r="N57" s="93"/>
    </row>
    <row r="58" spans="5:14" ht="15.75" x14ac:dyDescent="0.25">
      <c r="E58" s="109"/>
      <c r="F58" s="109"/>
      <c r="G58" s="110"/>
      <c r="H58" s="110"/>
      <c r="I58" s="109"/>
      <c r="J58" s="109"/>
      <c r="K58" s="110"/>
      <c r="L58" s="110"/>
      <c r="M58" s="109"/>
      <c r="N58" s="109"/>
    </row>
    <row r="59" spans="5:14" ht="15.75" x14ac:dyDescent="0.25">
      <c r="E59" s="109"/>
      <c r="F59" s="109"/>
      <c r="G59" s="110"/>
      <c r="H59" s="110"/>
      <c r="I59" s="109"/>
      <c r="J59" s="109"/>
      <c r="K59" s="110"/>
      <c r="L59" s="110"/>
      <c r="M59" s="109"/>
      <c r="N59" s="109"/>
    </row>
    <row r="60" spans="5:14" ht="15.75" x14ac:dyDescent="0.25">
      <c r="E60" s="109"/>
      <c r="F60" s="109"/>
      <c r="G60" s="111"/>
      <c r="H60" s="111"/>
      <c r="I60" s="109"/>
      <c r="J60" s="109"/>
      <c r="K60" s="112"/>
      <c r="L60" s="112"/>
      <c r="M60" s="109"/>
      <c r="N60" s="109"/>
    </row>
    <row r="61" spans="5:14" x14ac:dyDescent="0.2">
      <c r="E61" s="98"/>
      <c r="F61" s="98"/>
      <c r="G61" s="98"/>
      <c r="H61" s="98"/>
      <c r="I61" s="98"/>
      <c r="J61" s="98"/>
      <c r="K61" s="98"/>
      <c r="L61" s="98"/>
      <c r="M61" s="98"/>
      <c r="N61" s="98"/>
    </row>
    <row r="62" spans="5:14" x14ac:dyDescent="0.2">
      <c r="E62" s="98"/>
      <c r="F62" s="98"/>
      <c r="G62" s="98"/>
      <c r="H62" s="98"/>
      <c r="I62" s="98"/>
      <c r="J62" s="98"/>
      <c r="K62" s="98"/>
      <c r="L62" s="98"/>
      <c r="M62" s="98"/>
      <c r="N62" s="98"/>
    </row>
  </sheetData>
  <mergeCells count="84">
    <mergeCell ref="A4:B4"/>
    <mergeCell ref="M4:Q5"/>
    <mergeCell ref="A5:B5"/>
    <mergeCell ref="A7:Q7"/>
    <mergeCell ref="A9:A10"/>
    <mergeCell ref="B9:C10"/>
    <mergeCell ref="D9:D10"/>
    <mergeCell ref="F9:I10"/>
    <mergeCell ref="J9:M10"/>
    <mergeCell ref="N9:Q10"/>
    <mergeCell ref="O11:Q11"/>
    <mergeCell ref="F12:I12"/>
    <mergeCell ref="J12:M12"/>
    <mergeCell ref="N12:Q12"/>
    <mergeCell ref="A14:A16"/>
    <mergeCell ref="B14:C16"/>
    <mergeCell ref="D14:D16"/>
    <mergeCell ref="E14:E16"/>
    <mergeCell ref="G14:I14"/>
    <mergeCell ref="K14:M14"/>
    <mergeCell ref="A11:A13"/>
    <mergeCell ref="B11:C13"/>
    <mergeCell ref="D11:D13"/>
    <mergeCell ref="E11:E13"/>
    <mergeCell ref="G11:I11"/>
    <mergeCell ref="K11:M11"/>
    <mergeCell ref="O14:Q14"/>
    <mergeCell ref="F15:I15"/>
    <mergeCell ref="K15:M15"/>
    <mergeCell ref="O15:Q15"/>
    <mergeCell ref="A17:A19"/>
    <mergeCell ref="B17:C19"/>
    <mergeCell ref="D17:D19"/>
    <mergeCell ref="E17:E19"/>
    <mergeCell ref="G17:I17"/>
    <mergeCell ref="K17:M17"/>
    <mergeCell ref="O17:Q17"/>
    <mergeCell ref="F18:I18"/>
    <mergeCell ref="K18:M18"/>
    <mergeCell ref="O18:Q18"/>
    <mergeCell ref="K24:M24"/>
    <mergeCell ref="A20:A22"/>
    <mergeCell ref="B20:C22"/>
    <mergeCell ref="D20:D22"/>
    <mergeCell ref="E20:E22"/>
    <mergeCell ref="G20:I20"/>
    <mergeCell ref="O20:Q20"/>
    <mergeCell ref="G21:I21"/>
    <mergeCell ref="J21:M21"/>
    <mergeCell ref="O21:Q21"/>
    <mergeCell ref="O23:Q23"/>
    <mergeCell ref="K20:M20"/>
    <mergeCell ref="G23:I23"/>
    <mergeCell ref="K23:M23"/>
    <mergeCell ref="N24:Q24"/>
    <mergeCell ref="A23:A25"/>
    <mergeCell ref="B23:C25"/>
    <mergeCell ref="O26:Q26"/>
    <mergeCell ref="F27:I27"/>
    <mergeCell ref="K27:M27"/>
    <mergeCell ref="N27:Q27"/>
    <mergeCell ref="K26:M26"/>
    <mergeCell ref="B26:C28"/>
    <mergeCell ref="D26:D28"/>
    <mergeCell ref="E26:E28"/>
    <mergeCell ref="G26:I26"/>
    <mergeCell ref="A26:A28"/>
    <mergeCell ref="D23:D25"/>
    <mergeCell ref="E23:E25"/>
    <mergeCell ref="G24:I24"/>
    <mergeCell ref="N29:O29"/>
    <mergeCell ref="P29:Q29"/>
    <mergeCell ref="A30:C30"/>
    <mergeCell ref="F30:G30"/>
    <mergeCell ref="H30:I30"/>
    <mergeCell ref="J30:K30"/>
    <mergeCell ref="L30:M30"/>
    <mergeCell ref="N30:O30"/>
    <mergeCell ref="P30:Q30"/>
    <mergeCell ref="A29:C29"/>
    <mergeCell ref="F29:G29"/>
    <mergeCell ref="H29:I29"/>
    <mergeCell ref="J29:K29"/>
    <mergeCell ref="L29:M29"/>
  </mergeCells>
  <pageMargins left="0.19685039370078741" right="0.19685039370078741" top="0.39370078740157483" bottom="0.39370078740157483" header="0.31496062992125984" footer="0.31496062992125984"/>
  <pageSetup paperSize="9" scale="85" orientation="landscape" r:id="rId1"/>
  <drawing r:id="rId2"/>
  <legacyDrawing r:id="rId3"/>
  <oleObjects>
    <mc:AlternateContent xmlns:mc="http://schemas.openxmlformats.org/markup-compatibility/2006">
      <mc:Choice Requires="x14">
        <oleObject progId="CorelDraw.Graphic.9" shapeId="9217" r:id="rId4">
          <objectPr defaultSize="0" autoPict="0" r:id="rId5">
            <anchor moveWithCells="1" sizeWithCells="1">
              <from>
                <xdr:col>0</xdr:col>
                <xdr:colOff>133350</xdr:colOff>
                <xdr:row>0</xdr:row>
                <xdr:rowOff>0</xdr:rowOff>
              </from>
              <to>
                <xdr:col>2</xdr:col>
                <xdr:colOff>85725</xdr:colOff>
                <xdr:row>2</xdr:row>
                <xdr:rowOff>104775</xdr:rowOff>
              </to>
            </anchor>
          </objectPr>
        </oleObject>
      </mc:Choice>
      <mc:Fallback>
        <oleObject progId="CorelDraw.Graphic.9" shapeId="921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PAV.CBUQ.DREN.s.deson.</vt:lpstr>
      <vt:lpstr>CRONOGRAMA s.deson.</vt:lpstr>
      <vt:lpstr>'CRONOGRAMA s.deson.'!Area_de_impressao</vt:lpstr>
      <vt:lpstr>PAV.CBUQ.DREN.s.deson.!Area_de_impressao</vt:lpstr>
    </vt:vector>
  </TitlesOfParts>
  <Company>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mariana</cp:lastModifiedBy>
  <cp:lastPrinted>2017-10-04T17:42:29Z</cp:lastPrinted>
  <dcterms:created xsi:type="dcterms:W3CDTF">2006-07-14T13:23:30Z</dcterms:created>
  <dcterms:modified xsi:type="dcterms:W3CDTF">2017-10-11T19:39:39Z</dcterms:modified>
</cp:coreProperties>
</file>