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9320" windowHeight="9780" activeTab="1"/>
  </bookViews>
  <sheets>
    <sheet name="Orçamento" sheetId="1" r:id="rId1"/>
    <sheet name="Cronograma físico-financeiro" sheetId="5" r:id="rId2"/>
  </sheets>
  <definedNames>
    <definedName name="_xlnm.Print_Area" localSheetId="1">'Cronograma físico-financeiro'!$B$2:$J$23</definedName>
    <definedName name="_xlnm.Print_Area" localSheetId="0">Orçamento!$B$1:$I$91</definedName>
  </definedNames>
  <calcPr calcId="124519"/>
</workbook>
</file>

<file path=xl/calcChain.xml><?xml version="1.0" encoding="utf-8"?>
<calcChain xmlns="http://schemas.openxmlformats.org/spreadsheetml/2006/main">
  <c r="G14" i="5"/>
  <c r="E18"/>
  <c r="G18" s="1"/>
  <c r="E17"/>
  <c r="E16"/>
  <c r="G16" s="1"/>
  <c r="E15"/>
  <c r="I15" s="1"/>
  <c r="E14"/>
  <c r="I14" s="1"/>
  <c r="H79" i="1"/>
  <c r="I79" s="1"/>
  <c r="H76"/>
  <c r="I76" s="1"/>
  <c r="I16" i="5" l="1"/>
  <c r="I19" s="1"/>
  <c r="I18"/>
  <c r="I17"/>
  <c r="G15"/>
  <c r="G17"/>
  <c r="E19"/>
  <c r="E20" s="1"/>
  <c r="G19"/>
  <c r="G20" s="1"/>
  <c r="I80" i="1"/>
  <c r="I77"/>
  <c r="F17" i="5" l="1"/>
  <c r="F18"/>
  <c r="H19"/>
  <c r="H20" s="1"/>
  <c r="I20"/>
  <c r="J19"/>
  <c r="F19"/>
  <c r="F15"/>
  <c r="F14"/>
  <c r="F16"/>
  <c r="H72" i="1"/>
  <c r="I72" s="1"/>
  <c r="H71"/>
  <c r="I71" s="1"/>
  <c r="H73"/>
  <c r="I73" s="1"/>
  <c r="H15"/>
  <c r="I15" s="1"/>
  <c r="H14"/>
  <c r="I14" s="1"/>
  <c r="H13"/>
  <c r="I13" s="1"/>
  <c r="H12"/>
  <c r="I12" s="1"/>
  <c r="F11"/>
  <c r="H11"/>
  <c r="H10"/>
  <c r="I10" s="1"/>
  <c r="J20" i="5" l="1"/>
  <c r="I74" i="1"/>
  <c r="I11"/>
  <c r="I16" s="1"/>
  <c r="H67" l="1"/>
  <c r="I67" s="1"/>
  <c r="H66"/>
  <c r="I66" s="1"/>
  <c r="H65"/>
  <c r="I65" s="1"/>
  <c r="H62"/>
  <c r="I62" s="1"/>
  <c r="H61"/>
  <c r="I61" s="1"/>
  <c r="H60"/>
  <c r="I60" s="1"/>
  <c r="H58"/>
  <c r="I58" s="1"/>
  <c r="H56"/>
  <c r="I56" s="1"/>
  <c r="H52"/>
  <c r="I52" s="1"/>
  <c r="H43"/>
  <c r="I43" s="1"/>
  <c r="H38"/>
  <c r="H40"/>
  <c r="I40" s="1"/>
  <c r="H41"/>
  <c r="I41" s="1"/>
  <c r="H37"/>
  <c r="I37" s="1"/>
  <c r="H35"/>
  <c r="I35" s="1"/>
  <c r="H30"/>
  <c r="I30" s="1"/>
  <c r="H29"/>
  <c r="I29" s="1"/>
  <c r="H28"/>
  <c r="I28" s="1"/>
  <c r="H23"/>
  <c r="I23" s="1"/>
  <c r="H22"/>
  <c r="I22" s="1"/>
  <c r="H21"/>
  <c r="I21" s="1"/>
  <c r="H19"/>
  <c r="I19" s="1"/>
  <c r="H59"/>
  <c r="I59" s="1"/>
  <c r="F26"/>
  <c r="G36"/>
  <c r="H36" s="1"/>
  <c r="I36" s="1"/>
  <c r="G20"/>
  <c r="H20" s="1"/>
  <c r="I20" s="1"/>
  <c r="G18"/>
  <c r="H18" s="1"/>
  <c r="I18" s="1"/>
  <c r="H50"/>
  <c r="I50" s="1"/>
  <c r="G42"/>
  <c r="H42" s="1"/>
  <c r="I42" s="1"/>
  <c r="H24"/>
  <c r="I24" s="1"/>
  <c r="G39"/>
  <c r="H39" s="1"/>
  <c r="I39" s="1"/>
  <c r="H51"/>
  <c r="I51" s="1"/>
  <c r="H68"/>
  <c r="I68" s="1"/>
  <c r="H64"/>
  <c r="I64" s="1"/>
  <c r="H63"/>
  <c r="I63" s="1"/>
  <c r="H57"/>
  <c r="I57" s="1"/>
  <c r="H54"/>
  <c r="I54" s="1"/>
  <c r="H53"/>
  <c r="I53" s="1"/>
  <c r="H55"/>
  <c r="I55" s="1"/>
  <c r="H49"/>
  <c r="I49" s="1"/>
  <c r="H48"/>
  <c r="I48" s="1"/>
  <c r="H47"/>
  <c r="I47" s="1"/>
  <c r="H46"/>
  <c r="I46" s="1"/>
  <c r="H45"/>
  <c r="I45" s="1"/>
  <c r="H44"/>
  <c r="I44" s="1"/>
  <c r="I38"/>
  <c r="H34"/>
  <c r="I34" s="1"/>
  <c r="H33"/>
  <c r="I33" s="1"/>
  <c r="H32"/>
  <c r="I32" s="1"/>
  <c r="H31"/>
  <c r="I31" s="1"/>
  <c r="H27"/>
  <c r="F27"/>
  <c r="H26"/>
  <c r="H25"/>
  <c r="F25"/>
  <c r="I25" l="1"/>
  <c r="I27"/>
  <c r="I26"/>
  <c r="I69" l="1"/>
  <c r="I81" s="1"/>
  <c r="I5" l="1"/>
</calcChain>
</file>

<file path=xl/comments1.xml><?xml version="1.0" encoding="utf-8"?>
<comments xmlns="http://schemas.openxmlformats.org/spreadsheetml/2006/main">
  <authors>
    <author>estagioeduca01</author>
  </authors>
  <commentList>
    <comment ref="C18" authorId="0">
      <text>
        <r>
          <rPr>
            <b/>
            <sz val="9"/>
            <color indexed="81"/>
            <rFont val="Tahoma"/>
            <family val="2"/>
          </rPr>
          <t>estagioeduca01:</t>
        </r>
        <r>
          <rPr>
            <sz val="9"/>
            <color indexed="81"/>
            <rFont val="Tahoma"/>
            <family val="2"/>
          </rPr>
          <t xml:space="preserve">
https://fabianipecas.com.br/produtos/abracadeira-nylon-25cm-preta-cinta-plastica-100</t>
        </r>
      </text>
    </comment>
    <comment ref="C20" authorId="0">
      <text>
        <r>
          <rPr>
            <b/>
            <sz val="9"/>
            <color indexed="81"/>
            <rFont val="Tahoma"/>
            <family val="2"/>
          </rPr>
          <t>estagioeduca01:</t>
        </r>
        <r>
          <rPr>
            <sz val="9"/>
            <color indexed="81"/>
            <rFont val="Tahoma"/>
            <family val="2"/>
          </rPr>
          <t xml:space="preserve">
Impressões</t>
        </r>
      </text>
    </comment>
    <comment ref="C36" authorId="0">
      <text>
        <r>
          <rPr>
            <b/>
            <sz val="9"/>
            <color indexed="81"/>
            <rFont val="Tahoma"/>
            <family val="2"/>
          </rPr>
          <t>estagioeduca01:</t>
        </r>
        <r>
          <rPr>
            <sz val="9"/>
            <color indexed="81"/>
            <rFont val="Tahoma"/>
            <family val="2"/>
          </rPr>
          <t xml:space="preserve">
Impressões</t>
        </r>
      </text>
    </comment>
    <comment ref="C42" authorId="0">
      <text>
        <r>
          <rPr>
            <b/>
            <sz val="9"/>
            <color indexed="81"/>
            <rFont val="Tahoma"/>
            <charset val="1"/>
          </rPr>
          <t>estagioeduca01:</t>
        </r>
        <r>
          <rPr>
            <sz val="9"/>
            <color indexed="81"/>
            <rFont val="Tahoma"/>
            <charset val="1"/>
          </rPr>
          <t xml:space="preserve">
Americanas, Shop time e Magazine Luiza. Impressões.</t>
        </r>
      </text>
    </comment>
    <comment ref="C57" authorId="0">
      <text>
        <r>
          <rPr>
            <b/>
            <sz val="9"/>
            <color indexed="81"/>
            <rFont val="Tahoma"/>
            <family val="2"/>
          </rPr>
          <t>estagioeduca01:</t>
        </r>
        <r>
          <rPr>
            <sz val="9"/>
            <color indexed="81"/>
            <rFont val="Tahoma"/>
            <family val="2"/>
          </rPr>
          <t xml:space="preserve">
https://www.wurth.com.br/wurth/b2c/produto?R=parafuso-chipboard-cabeca-chata-philips-prod740016-60002</t>
        </r>
      </text>
    </comment>
    <comment ref="C59" authorId="0">
      <text>
        <r>
          <rPr>
            <b/>
            <sz val="9"/>
            <color indexed="81"/>
            <rFont val="Tahoma"/>
            <charset val="1"/>
          </rPr>
          <t>estagioeduca01:</t>
        </r>
        <r>
          <rPr>
            <sz val="9"/>
            <color indexed="81"/>
            <rFont val="Tahoma"/>
            <charset val="1"/>
          </rPr>
          <t xml:space="preserve">
https://www.casasbahia.com.br/decoracao/IluminacaodeCasa/Plafons/Plafon-de-Teto-Soquete-de-Porcelana---cod.-1809-8657042.html?gclid=Cj0KCQjw6fvdBRCbARIsABGZ-vQUqAZYbiIMI7L55EOqeyAKzROdh2WO-z5G5C4UzEp71s77_Y4fGG0aAtcbEALw_wcB&amp;utm_medium=Cpc&amp;utm_source=GP_PLA&amp;IdSku=8657042&amp;idLojista=18618&amp;s_kwcid=AL!427!3!266277279825!!!g!440835351048!&amp;utm_campaign=Deco_Iluminacao_Shopping&amp;ef_id=WnsnGwAAAJ0tfBOf:20181011190122:s
https://www.telhanorte.com.br/plafon-em-termoplastico-para-lampada-e27-com-soquete-de-porcelana-branco-bronzearte-1490338/p</t>
        </r>
      </text>
    </comment>
    <comment ref="C64" authorId="0">
      <text>
        <r>
          <rPr>
            <b/>
            <sz val="9"/>
            <color indexed="81"/>
            <rFont val="Tahoma"/>
            <family val="2"/>
          </rPr>
          <t>estagioeduca01:</t>
        </r>
        <r>
          <rPr>
            <sz val="9"/>
            <color indexed="81"/>
            <rFont val="Tahoma"/>
            <family val="2"/>
          </rPr>
          <t xml:space="preserve">
http://www.baudaeletronica.com.br/rolo-de-solda-estanho-500g-1mm-best.html</t>
        </r>
      </text>
    </comment>
    <comment ref="C68" authorId="0">
      <text>
        <r>
          <rPr>
            <b/>
            <sz val="9"/>
            <color indexed="81"/>
            <rFont val="Tahoma"/>
            <family val="2"/>
          </rPr>
          <t>estagioeduca01:</t>
        </r>
        <r>
          <rPr>
            <sz val="9"/>
            <color indexed="81"/>
            <rFont val="Tahoma"/>
            <family val="2"/>
          </rPr>
          <t xml:space="preserve">
https://www.fg.com.br/te-vertical-descida-100-x50mm-ch--20-pre-galvanizado-936842---cemar/p
</t>
        </r>
      </text>
    </comment>
    <comment ref="G79" authorId="0">
      <text>
        <r>
          <rPr>
            <b/>
            <sz val="9"/>
            <color indexed="81"/>
            <rFont val="Tahoma"/>
            <family val="2"/>
          </rPr>
          <t>estagioeduca01:</t>
        </r>
        <r>
          <rPr>
            <sz val="9"/>
            <color indexed="81"/>
            <rFont val="Tahoma"/>
            <family val="2"/>
          </rPr>
          <t xml:space="preserve">
No IPPUJ ~R$19,00 - ver</t>
        </r>
      </text>
    </comment>
  </commentList>
</comments>
</file>

<file path=xl/sharedStrings.xml><?xml version="1.0" encoding="utf-8"?>
<sst xmlns="http://schemas.openxmlformats.org/spreadsheetml/2006/main" count="313" uniqueCount="226">
  <si>
    <t>ORÇAMENTO</t>
  </si>
  <si>
    <t>BDI</t>
  </si>
  <si>
    <t>ITEM</t>
  </si>
  <si>
    <t>CÓDIGO</t>
  </si>
  <si>
    <t>DESCRIÇÃO</t>
  </si>
  <si>
    <t>UNIDADE</t>
  </si>
  <si>
    <t>QUANT.</t>
  </si>
  <si>
    <t>R$ UNITARIO</t>
  </si>
  <si>
    <t>R$ UNIT.C/BDI</t>
  </si>
  <si>
    <t xml:space="preserve">PREÇO TOTAL </t>
  </si>
  <si>
    <t>1.</t>
  </si>
  <si>
    <t>1.1</t>
  </si>
  <si>
    <t>1.2</t>
  </si>
  <si>
    <t>1.3</t>
  </si>
  <si>
    <t>2.</t>
  </si>
  <si>
    <t>3.</t>
  </si>
  <si>
    <t>4.</t>
  </si>
  <si>
    <t>5.</t>
  </si>
  <si>
    <t>TOTAL GERAL</t>
  </si>
  <si>
    <t>Engenheiro Civil</t>
  </si>
  <si>
    <t>m²</t>
  </si>
  <si>
    <t>un</t>
  </si>
  <si>
    <t xml:space="preserve"> </t>
  </si>
  <si>
    <t>EDMUNDO DE JESUS ARAÚJO JÚNIOR</t>
  </si>
  <si>
    <t>CREA/SC 053875-8</t>
  </si>
  <si>
    <t xml:space="preserve">     PREFEITURA MUNICIPAL DE GASPAR</t>
  </si>
  <si>
    <t xml:space="preserve">      Secretaria Municipal de Educação</t>
  </si>
  <si>
    <t>m</t>
  </si>
  <si>
    <t>ELÉTRICA</t>
  </si>
  <si>
    <t xml:space="preserve">          PREFEITURA MUNICIPAL DE GASPAR</t>
  </si>
  <si>
    <t xml:space="preserve">          Secretaria Municipal de Educação - SEMED</t>
  </si>
  <si>
    <t xml:space="preserve">             </t>
  </si>
  <si>
    <t>CRONOGRAMA FÍSICO  -  FINANCEIRO</t>
  </si>
  <si>
    <t xml:space="preserve">DESCRIMINAÇÃO </t>
  </si>
  <si>
    <t xml:space="preserve">VALOR </t>
  </si>
  <si>
    <t>PESO</t>
  </si>
  <si>
    <t xml:space="preserve">MÊS 01 </t>
  </si>
  <si>
    <t xml:space="preserve">MÊS 02 </t>
  </si>
  <si>
    <t>VALOR PARCIAL</t>
  </si>
  <si>
    <t>VALOR ACUMULADO</t>
  </si>
  <si>
    <t xml:space="preserve"> Obs: Valores em Reais.</t>
  </si>
  <si>
    <t>Serviços preliminares</t>
  </si>
  <si>
    <t>Elétrica</t>
  </si>
  <si>
    <t>Limpeza final da obra</t>
  </si>
  <si>
    <t>As built</t>
  </si>
  <si>
    <t>Sinapi 91926</t>
  </si>
  <si>
    <t>1.4</t>
  </si>
  <si>
    <t>1.5</t>
  </si>
  <si>
    <t>1.6</t>
  </si>
  <si>
    <t>Cabo de cobre flexível isolado, 2,5mm², anti-chama 450/750 V para circuitos terminais - fornecimento e instalação. Cores e comprimento: amarelo 800m, azul 1200m, cinza 300m, preto 700m, verde 1200m e vermelho 500m.</t>
  </si>
  <si>
    <t>Cabo de cobre flexível isolado, 4,0mm², anti-chama 450/750 V para circuitos terminais - fornecimento e instalação. Cores e comprimentos: azul 200m, verde 200m e vermelho 200m.</t>
  </si>
  <si>
    <t>Cabo de cobre flexível isolado, 6,0mm², anti-chama 450/750 V para circuitos terminais - fornecimento e instalação. Cores e comprimento: azul 300m, preto 300m e verde 300m.</t>
  </si>
  <si>
    <t>Sinapi 91928</t>
  </si>
  <si>
    <t>Sinapi 91930</t>
  </si>
  <si>
    <t>IPPUJ C10.76.70.10.015</t>
  </si>
  <si>
    <t>Grampo de terra duplo com parafuso tipo U 5/8".</t>
  </si>
  <si>
    <t>IPPUJ C10.76.10.20.019</t>
  </si>
  <si>
    <t>Sinapi 93653</t>
  </si>
  <si>
    <t xml:space="preserve">Disjuntor monopolar tipo DIN, corrente nominal de 10A - fornecimento e instalação. </t>
  </si>
  <si>
    <t xml:space="preserve">Disjuntor monopolar tipo DIN, corrente nominal de 16A - fornecimento e instalação. </t>
  </si>
  <si>
    <t xml:space="preserve">Disjuntor monopolar tipo DIN, corrente nominal de 20A - fornecimento e instalação. </t>
  </si>
  <si>
    <t xml:space="preserve">Disjuntor monopolar tipo DIN, corrente nominal de 32A - fornecimento e instalação. </t>
  </si>
  <si>
    <t>Sinapi 93654</t>
  </si>
  <si>
    <t>Sinapi 93655</t>
  </si>
  <si>
    <t>Sinapi 93657</t>
  </si>
  <si>
    <t>Deinfra 43397</t>
  </si>
  <si>
    <t>Disjuntor trifásico 70A tipo DIN.</t>
  </si>
  <si>
    <t>IPPUJ C10.76.10.50.002</t>
  </si>
  <si>
    <t>IPPUJ C10.76.10.80.070</t>
  </si>
  <si>
    <t>Fita isolante 19mm x 20m.</t>
  </si>
  <si>
    <t>IPPUJ C10.76.70.10.020</t>
  </si>
  <si>
    <t>Haste de terra em aço revestido de cobre 5/8" x 2,40m.</t>
  </si>
  <si>
    <t>Sinapi 91955</t>
  </si>
  <si>
    <t>Sinapi 92023</t>
  </si>
  <si>
    <t xml:space="preserve">Interruptor simples, 1 módulo, com 1 tomada de embutir 2P + T, incluindo suporte e placa - fornecimento e instalação. </t>
  </si>
  <si>
    <t>Sinapi 91953</t>
  </si>
  <si>
    <t>Sinapi 91959</t>
  </si>
  <si>
    <t>Sinapi 92027</t>
  </si>
  <si>
    <t xml:space="preserve">Interruptor simples, 2 módulos, com 1 tomada de embutir 2P+T, incluindo suporte e placa - fornecimento e instalação. </t>
  </si>
  <si>
    <t>Sinapi 91967</t>
  </si>
  <si>
    <t xml:space="preserve">Interruptor paralelo, 1 módulo, incluindo suporte e placa (embutir) - fornecimento e instalação. </t>
  </si>
  <si>
    <t xml:space="preserve">Interruptor simples, 1 módulo, incluso suporte e placa (embutir) - fornecimento e instalação. </t>
  </si>
  <si>
    <t xml:space="preserve">Interruptor simples, 2 módulos, incluindo suporte e placa (embutir) - fornecimento e instalação. </t>
  </si>
  <si>
    <t xml:space="preserve">Interruptor simples, 3 módulos, incluindo suporte e placa (embutir) - fornecimento e instalação. </t>
  </si>
  <si>
    <t>IPPUJ I21.05.15.15.0050</t>
  </si>
  <si>
    <t>Eletrocalha perfurada (100x50x3000)mm chapa #16 G.F.</t>
  </si>
  <si>
    <t>Emenda interna para eletrocalha perfurada (100x50)mm chapa #16 G.F.</t>
  </si>
  <si>
    <t>IPPUJ I21.05.15.15.0245</t>
  </si>
  <si>
    <t>Sinapi I21.05.10.10.0330</t>
  </si>
  <si>
    <t>Lâmpada LED, E-27 9W.</t>
  </si>
  <si>
    <t>Sinapi 97589</t>
  </si>
  <si>
    <t>Sinapi 97592</t>
  </si>
  <si>
    <t xml:space="preserve">Luminária tipo plafon quadrada branca, de sobrepor, com 1 lâmpada LED 24W - fornecimento e instalação. </t>
  </si>
  <si>
    <t xml:space="preserve">Luminária tipo plafon quadrada branca, de sobrepor, com 1 lâmpada LED 18W - fornecimento e instalação. </t>
  </si>
  <si>
    <t>IPPUJ I10.80.20.12.005</t>
  </si>
  <si>
    <t>Parafuso cabeça lentilha 1/4" x 1/2" com porca e arruela de pressão.</t>
  </si>
  <si>
    <t>Mercado</t>
  </si>
  <si>
    <t>Parafuso Chipboard Cabeça Chata philips (4x40)mm.</t>
  </si>
  <si>
    <t>IPPUJ I10.80.20.21.005</t>
  </si>
  <si>
    <t>Parafuso sextavado rosca soberba inox 1/4'' (M6) X 50mm (diâm. X compr.).</t>
  </si>
  <si>
    <t>IPPUJ C10.76.10.80.020</t>
  </si>
  <si>
    <t>Porca sextavada Ø 1/4".</t>
  </si>
  <si>
    <t>Dispositivo de proteção contra surtos (DPS) – Classe II – 45KA.</t>
  </si>
  <si>
    <t>IPPUJ C10.76.10.70.005</t>
  </si>
  <si>
    <t>IPPUJ C10.76.10.15.007</t>
  </si>
  <si>
    <t>Sinapi 97600</t>
  </si>
  <si>
    <t>Rolo de estanho 1mm 500g.</t>
  </si>
  <si>
    <t>IPPUJ C10.76.10.60.010</t>
  </si>
  <si>
    <t>Sensor de presença tipo sobrepor com suporte para fixação na propria luminária,</t>
  </si>
  <si>
    <t>IPPUJ I21.05.15.15.0201</t>
  </si>
  <si>
    <t>Tê para eletrocalha, dimensão: (100x50)mm.</t>
  </si>
  <si>
    <t>IPPUJ I21.05.15.25.0388</t>
  </si>
  <si>
    <t>Tampa para tomada condulete.</t>
  </si>
  <si>
    <t>Tê vertical de descida (100x50)mm.</t>
  </si>
  <si>
    <t>Sinapi 92005</t>
  </si>
  <si>
    <t>Sinapi 91863</t>
  </si>
  <si>
    <t>Abraçadeira plástica 25cm.</t>
  </si>
  <si>
    <t xml:space="preserve">Adaptador PVC condulete 3/4". </t>
  </si>
  <si>
    <t>IPPUJ C10.76.70.30.011</t>
  </si>
  <si>
    <t>Armação roldana em PVC para poste de concreto.</t>
  </si>
  <si>
    <t>IPPUJ I10.80.25.05.001</t>
  </si>
  <si>
    <t>Arruela lisa zincada (Ø 1/4").</t>
  </si>
  <si>
    <t>IPPUJ C10.76.10.80.051</t>
  </si>
  <si>
    <t>Bucha de nylon FU S-6</t>
  </si>
  <si>
    <t>Dispositivo DR interruptor diferencial residual 4P 80A 30ma.</t>
  </si>
  <si>
    <t>Quadro de distribuição de sobrepor c/ barramento trifásico p/ 50 disjuntores monopolares (42 a serem utilizados + 8 reservas), mais disjuntor geral (separado) com barramento de 150A.</t>
  </si>
  <si>
    <t>Refletor externo em alumínio e vidro com suporte e alça, lâmpada 100W - fornecimento e instalação.</t>
  </si>
  <si>
    <t>Sinapi 92001</t>
  </si>
  <si>
    <t>IPPUJ C10.76.10.30.140</t>
  </si>
  <si>
    <t>IPPUJ I21.05.15.15.0122</t>
  </si>
  <si>
    <t xml:space="preserve">Relé fotocelula/fotoelétrico completo bivolt. </t>
  </si>
  <si>
    <t>Sinapi 72252</t>
  </si>
  <si>
    <t xml:space="preserve">Cabo verde com condutor de cobre 750 V, 25mm² - fornecimento e instalação. </t>
  </si>
  <si>
    <t>IPPUJ C10.76.10.52.011</t>
  </si>
  <si>
    <t>Abraçadeira pvc para eletroduto 3/4" cinza de encaixe.</t>
  </si>
  <si>
    <t>Curva 90º para eletrocalha perfurada (100x50)mm chapa #16G.F.</t>
  </si>
  <si>
    <t xml:space="preserve">Condulete de PVC, tipo X 5 entradas, para eletroduto de PVC soldável DN25mm (3/4")  aparente - inclusive parafusos e buchas, fornecimento e instalação, </t>
  </si>
  <si>
    <t>Eletroduto PVC flexível corrugado Ø25mm (3/4") anti-chama.</t>
  </si>
  <si>
    <t>Luva de acabamento (100x50)mm #16 G.F - flange.</t>
  </si>
  <si>
    <t>Plafon fixo plástico com soquete porcelana.</t>
  </si>
  <si>
    <t xml:space="preserve">Tomada de embutir universal, 2 módulos, 2P + T 20A, incluindo suporte e placa - fornecimento e instalação. </t>
  </si>
  <si>
    <t xml:space="preserve">Tomada de embutir universal, 1 módulo, 2P + T 20A, incluindo suporte e placa - fornecimento e instalação. </t>
  </si>
  <si>
    <t xml:space="preserve">      OBRA: Projeto Elétrico Interno do CDI Dep. Francisco Mastella</t>
  </si>
  <si>
    <t>SERVIÇOS PRELIMINARES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</si>
  <si>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</si>
  <si>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</si>
  <si>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</si>
  <si>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</si>
  <si>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</si>
  <si>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</si>
  <si>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</si>
  <si>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</si>
  <si>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</si>
  <si>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</si>
  <si>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</si>
  <si>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</si>
  <si>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</si>
  <si>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</si>
  <si>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</si>
  <si>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</si>
  <si>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</si>
  <si>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</si>
  <si>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</si>
  <si>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</si>
  <si>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</si>
  <si>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</si>
  <si>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</si>
  <si>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</si>
  <si>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</si>
  <si>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</si>
  <si>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</si>
  <si>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</si>
  <si>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</si>
  <si>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</si>
  <si>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</si>
  <si>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</si>
  <si>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</si>
  <si>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</si>
  <si>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</si>
  <si>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</si>
  <si>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</si>
  <si>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</si>
  <si>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</si>
  <si>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</si>
  <si>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</si>
  <si>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</si>
  <si>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</si>
  <si>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</si>
  <si>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</si>
  <si>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</si>
  <si>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</si>
  <si>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</si>
  <si>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</si>
  <si>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</si>
  <si>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</si>
  <si>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Placa da obra em chapa de aço galvanizado.</t>
  </si>
  <si>
    <t>Sinapi 74209/001</t>
  </si>
  <si>
    <t>Sinapi 85423</t>
  </si>
  <si>
    <t>SERVIÇOS COMPLEMENTARES</t>
  </si>
  <si>
    <t>3.1</t>
  </si>
  <si>
    <t>3.2</t>
  </si>
  <si>
    <t xml:space="preserve">Reparo em alvenaria em casos de dano, incluso rasgo, fechamento, revestimento e pintura com tinta igual a existente. </t>
  </si>
  <si>
    <t xml:space="preserve">As built de projeto elétrico. </t>
  </si>
  <si>
    <t>Remoção de lâmpadas/luminárias existentes que serão substituídas.</t>
  </si>
  <si>
    <t>Remoção de tomadas e interruptores existentes que serão substituídos.</t>
  </si>
  <si>
    <t>Remoção de disjuntores e quadro de distribuição existentes que serão substituídos.</t>
  </si>
  <si>
    <t>3.3</t>
  </si>
  <si>
    <t xml:space="preserve">Manutenção quadro medidor - entrada (revisão/redimensionamento), inclusive possíveis reparos e substituição de materiais, acessórios para boa funcionalidade e demanda da edificação. E, se necessário, possíveis trâmites junto à CELESC para aumento da capacidade demanda (disjuntores com maior potência).  </t>
  </si>
  <si>
    <t>Manutenção da caixa de inspeção existente, com substituição de materiais e acessórios.</t>
  </si>
  <si>
    <t xml:space="preserve">      Endereço: R. Francisco Spengler - Poço Grande, Gaspar - SC</t>
  </si>
  <si>
    <t xml:space="preserve">Tela tapume de proteção plástica extrusada para proteção dos ambientes com intervenção, utilização com reaproveitamento em todos os ambientes. </t>
  </si>
  <si>
    <t xml:space="preserve">LIMPEZA FINAL DE OBRA </t>
  </si>
  <si>
    <t>SINAPI 9537</t>
  </si>
  <si>
    <t>AS BUILT</t>
  </si>
  <si>
    <t>4.1</t>
  </si>
  <si>
    <t>5.1</t>
  </si>
  <si>
    <t>Limpeza final da obra - incluso destinação correta dos materiais e resíduos.</t>
  </si>
  <si>
    <t>Remoção de cabeamento existente que será substituído.</t>
  </si>
  <si>
    <t>Eletroduto PVC anti-chama liso 25mm (3/4") x 3m.</t>
  </si>
  <si>
    <t>Serviços complementares</t>
  </si>
  <si>
    <t>Obra : Reforma das instalações elétricas do CDI Deputado Francisco Mastella</t>
  </si>
  <si>
    <t>Bairro: Poço Grande - Gaspar - SC</t>
  </si>
  <si>
    <t>Gaspar, 18 de outubro de 2018.</t>
  </si>
  <si>
    <t xml:space="preserve"> Prazo de Execução: 60 dias</t>
  </si>
  <si>
    <t>CRONOGRAMA DE EXECUÇÃO</t>
  </si>
  <si>
    <t>Local: Rua Francisco Spengler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</si>
</sst>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#,##0.00\ ;\-#,##0.00\ ;&quot; -&quot;#\ ;@\ "/>
    <numFmt numFmtId="165" formatCode="_(* #,##0.00_);_(* \(#,##0.00\);_(* &quot;-&quot;??_);_(@_)"/>
    <numFmt numFmtId="166" formatCode="[$-F400]h:mm:ss\ AM/PM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color indexed="8"/>
      <name val="Calibri"/>
      <family val="2"/>
    </font>
    <font>
      <sz val="11"/>
      <color rgb="FFFF000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</font>
    <font>
      <sz val="12"/>
      <name val="Arial"/>
      <family val="2"/>
    </font>
    <font>
      <sz val="12"/>
      <name val="Univers Condensed"/>
      <family val="2"/>
    </font>
    <font>
      <sz val="10"/>
      <name val="Univers Condensed"/>
      <family val="2"/>
    </font>
    <font>
      <b/>
      <sz val="12"/>
      <name val="Arial Narrow"/>
      <family val="2"/>
    </font>
    <font>
      <i/>
      <sz val="11"/>
      <name val="Arial"/>
      <family val="2"/>
    </font>
    <font>
      <sz val="11"/>
      <name val="Arial"/>
      <family val="2"/>
    </font>
    <font>
      <i/>
      <sz val="10"/>
      <name val="Univers Condensed"/>
      <family val="2"/>
    </font>
    <font>
      <sz val="10"/>
      <name val="Univers Condensed"/>
    </font>
    <font>
      <b/>
      <sz val="10"/>
      <name val="Univers Condensed"/>
      <family val="2"/>
    </font>
    <font>
      <sz val="11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006100"/>
      <name val="Calibri"/>
      <family val="2"/>
      <scheme val="minor"/>
    </font>
    <font>
      <i/>
      <sz val="11"/>
      <name val="Univers Condensed"/>
      <family val="2"/>
    </font>
    <font>
      <b/>
      <sz val="10"/>
      <name val="Univers Condensed"/>
    </font>
  </fonts>
  <fills count="13">
    <fill>
      <patternFill patternType="none"/>
    </fill>
    <fill>
      <patternFill patternType="gray125"/>
    </fill>
    <fill>
      <patternFill patternType="solid">
        <fgColor theme="3" tint="0.59999389629810485"/>
        <bgColor indexed="31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indexed="41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164" fontId="5" fillId="0" borderId="0"/>
    <xf numFmtId="0" fontId="8" fillId="0" borderId="0"/>
    <xf numFmtId="166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7" fillId="11" borderId="0" applyNumberFormat="0" applyBorder="0" applyAlignment="0" applyProtection="0"/>
  </cellStyleXfs>
  <cellXfs count="181">
    <xf numFmtId="0" fontId="0" fillId="0" borderId="0" xfId="0"/>
    <xf numFmtId="0" fontId="0" fillId="0" borderId="0" xfId="0" applyFont="1" applyBorder="1" applyAlignment="1">
      <alignment wrapText="1"/>
    </xf>
    <xf numFmtId="0" fontId="0" fillId="0" borderId="0" xfId="0" applyFont="1" applyBorder="1"/>
    <xf numFmtId="165" fontId="6" fillId="0" borderId="0" xfId="1" applyNumberFormat="1" applyFont="1" applyBorder="1"/>
    <xf numFmtId="0" fontId="7" fillId="0" borderId="0" xfId="0" applyFont="1" applyBorder="1"/>
    <xf numFmtId="165" fontId="7" fillId="0" borderId="0" xfId="1" applyNumberFormat="1" applyFont="1" applyBorder="1"/>
    <xf numFmtId="0" fontId="7" fillId="0" borderId="0" xfId="0" applyFont="1" applyBorder="1" applyAlignment="1">
      <alignment horizontal="center"/>
    </xf>
    <xf numFmtId="10" fontId="8" fillId="0" borderId="0" xfId="2" applyNumberFormat="1" applyFont="1" applyBorder="1" applyAlignment="1">
      <alignment horizont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10" fillId="2" borderId="16" xfId="3" applyFont="1" applyFill="1" applyBorder="1" applyAlignment="1">
      <alignment horizontal="center" vertical="center" wrapText="1"/>
    </xf>
    <xf numFmtId="4" fontId="10" fillId="2" borderId="16" xfId="3" applyNumberFormat="1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4" borderId="17" xfId="3" applyFont="1" applyFill="1" applyBorder="1" applyAlignment="1">
      <alignment horizontal="center" vertical="center" wrapText="1"/>
    </xf>
    <xf numFmtId="0" fontId="10" fillId="4" borderId="17" xfId="3" applyFont="1" applyFill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4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0" fillId="0" borderId="0" xfId="0"/>
    <xf numFmtId="0" fontId="0" fillId="0" borderId="0" xfId="0"/>
    <xf numFmtId="4" fontId="10" fillId="6" borderId="19" xfId="3" applyNumberFormat="1" applyFont="1" applyFill="1" applyBorder="1" applyAlignment="1">
      <alignment horizontal="right" vertical="center"/>
    </xf>
    <xf numFmtId="0" fontId="11" fillId="0" borderId="0" xfId="3" applyFont="1" applyBorder="1" applyAlignment="1">
      <alignment vertical="center"/>
    </xf>
    <xf numFmtId="0" fontId="11" fillId="0" borderId="1" xfId="3" applyFont="1" applyBorder="1" applyAlignment="1">
      <alignment vertical="center"/>
    </xf>
    <xf numFmtId="0" fontId="10" fillId="2" borderId="16" xfId="3" applyFont="1" applyFill="1" applyBorder="1" applyAlignment="1">
      <alignment horizontal="center" vertical="center"/>
    </xf>
    <xf numFmtId="0" fontId="0" fillId="0" borderId="0" xfId="0"/>
    <xf numFmtId="0" fontId="4" fillId="0" borderId="0" xfId="0" applyFont="1" applyBorder="1" applyAlignment="1">
      <alignment horizontal="center" vertical="center" wrapText="1"/>
    </xf>
    <xf numFmtId="0" fontId="0" fillId="0" borderId="0" xfId="0"/>
    <xf numFmtId="0" fontId="0" fillId="0" borderId="13" xfId="0" applyFont="1" applyBorder="1"/>
    <xf numFmtId="22" fontId="9" fillId="0" borderId="13" xfId="0" applyNumberFormat="1" applyFont="1" applyBorder="1" applyAlignment="1">
      <alignment horizontal="right"/>
    </xf>
    <xf numFmtId="4" fontId="10" fillId="2" borderId="23" xfId="3" applyNumberFormat="1" applyFont="1" applyFill="1" applyBorder="1" applyAlignment="1">
      <alignment horizontal="center" vertical="center" wrapText="1"/>
    </xf>
    <xf numFmtId="0" fontId="11" fillId="0" borderId="15" xfId="3" applyFont="1" applyBorder="1" applyAlignment="1">
      <alignment vertical="center"/>
    </xf>
    <xf numFmtId="0" fontId="11" fillId="0" borderId="13" xfId="3" applyFont="1" applyBorder="1" applyAlignment="1">
      <alignment vertical="center"/>
    </xf>
    <xf numFmtId="0" fontId="0" fillId="0" borderId="11" xfId="0" applyFont="1" applyBorder="1" applyAlignment="1">
      <alignment wrapText="1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0" fillId="0" borderId="11" xfId="0" applyFont="1" applyBorder="1"/>
    <xf numFmtId="0" fontId="0" fillId="0" borderId="12" xfId="0" applyFont="1" applyBorder="1"/>
    <xf numFmtId="0" fontId="0" fillId="0" borderId="13" xfId="0" applyBorder="1"/>
    <xf numFmtId="0" fontId="0" fillId="0" borderId="10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6" xfId="0" applyFont="1" applyBorder="1"/>
    <xf numFmtId="0" fontId="4" fillId="0" borderId="6" xfId="0" applyFont="1" applyBorder="1" applyAlignment="1">
      <alignment horizontal="left" vertical="center" wrapText="1"/>
    </xf>
    <xf numFmtId="0" fontId="10" fillId="2" borderId="24" xfId="3" applyFont="1" applyFill="1" applyBorder="1" applyAlignment="1">
      <alignment horizontal="center" vertical="center" wrapText="1"/>
    </xf>
    <xf numFmtId="3" fontId="10" fillId="4" borderId="25" xfId="3" applyNumberFormat="1" applyFont="1" applyFill="1" applyBorder="1" applyAlignment="1">
      <alignment horizontal="left" vertical="center" wrapText="1"/>
    </xf>
    <xf numFmtId="0" fontId="11" fillId="0" borderId="18" xfId="3" applyFont="1" applyBorder="1" applyAlignment="1">
      <alignment vertical="center"/>
    </xf>
    <xf numFmtId="0" fontId="11" fillId="0" borderId="6" xfId="3" applyFont="1" applyBorder="1" applyAlignment="1">
      <alignment vertical="center"/>
    </xf>
    <xf numFmtId="0" fontId="0" fillId="0" borderId="0" xfId="0" applyBorder="1" applyAlignment="1">
      <alignment vertical="center"/>
    </xf>
    <xf numFmtId="4" fontId="10" fillId="7" borderId="2" xfId="3" applyNumberFormat="1" applyFont="1" applyFill="1" applyBorder="1" applyAlignment="1">
      <alignment horizontal="righ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/>
    <xf numFmtId="0" fontId="0" fillId="0" borderId="0" xfId="0"/>
    <xf numFmtId="0" fontId="8" fillId="0" borderId="0" xfId="7" applyBorder="1"/>
    <xf numFmtId="0" fontId="15" fillId="0" borderId="0" xfId="7" applyFont="1" applyBorder="1"/>
    <xf numFmtId="165" fontId="15" fillId="0" borderId="0" xfId="8" applyNumberFormat="1" applyFont="1" applyBorder="1"/>
    <xf numFmtId="165" fontId="8" fillId="0" borderId="0" xfId="8" applyNumberFormat="1" applyBorder="1"/>
    <xf numFmtId="0" fontId="16" fillId="0" borderId="0" xfId="7" applyFont="1" applyBorder="1"/>
    <xf numFmtId="0" fontId="17" fillId="0" borderId="0" xfId="7" applyFont="1" applyBorder="1"/>
    <xf numFmtId="165" fontId="17" fillId="0" borderId="0" xfId="8" applyNumberFormat="1" applyFont="1" applyBorder="1"/>
    <xf numFmtId="0" fontId="18" fillId="0" borderId="0" xfId="7" applyFont="1" applyBorder="1" applyAlignment="1"/>
    <xf numFmtId="10" fontId="17" fillId="0" borderId="2" xfId="9" applyNumberFormat="1" applyFont="1" applyFill="1" applyBorder="1" applyAlignment="1">
      <alignment horizontal="center"/>
    </xf>
    <xf numFmtId="165" fontId="17" fillId="0" borderId="2" xfId="8" applyNumberFormat="1" applyFont="1" applyFill="1" applyBorder="1" applyAlignment="1">
      <alignment horizontal="center"/>
    </xf>
    <xf numFmtId="9" fontId="17" fillId="0" borderId="2" xfId="9" applyFont="1" applyFill="1" applyBorder="1" applyAlignment="1">
      <alignment horizontal="center"/>
    </xf>
    <xf numFmtId="10" fontId="17" fillId="0" borderId="2" xfId="8" applyNumberFormat="1" applyFont="1" applyFill="1" applyBorder="1" applyAlignment="1">
      <alignment horizontal="center"/>
    </xf>
    <xf numFmtId="165" fontId="23" fillId="9" borderId="2" xfId="8" applyNumberFormat="1" applyFont="1" applyFill="1" applyBorder="1" applyAlignment="1">
      <alignment horizontal="right"/>
    </xf>
    <xf numFmtId="9" fontId="23" fillId="9" borderId="2" xfId="9" applyNumberFormat="1" applyFont="1" applyFill="1" applyBorder="1" applyAlignment="1">
      <alignment horizontal="center"/>
    </xf>
    <xf numFmtId="0" fontId="3" fillId="0" borderId="0" xfId="7" applyFont="1" applyBorder="1" applyAlignment="1"/>
    <xf numFmtId="0" fontId="0" fillId="0" borderId="0" xfId="0"/>
    <xf numFmtId="0" fontId="0" fillId="0" borderId="0" xfId="0"/>
    <xf numFmtId="4" fontId="0" fillId="0" borderId="0" xfId="0" applyNumberFormat="1"/>
    <xf numFmtId="3" fontId="8" fillId="5" borderId="28" xfId="3" applyNumberFormat="1" applyFont="1" applyFill="1" applyBorder="1" applyAlignment="1">
      <alignment horizontal="left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horizontal="justify" vertical="center"/>
    </xf>
    <xf numFmtId="0" fontId="8" fillId="5" borderId="29" xfId="3" applyNumberFormat="1" applyFont="1" applyFill="1" applyBorder="1" applyAlignment="1" applyProtection="1">
      <alignment horizontal="center" vertical="center" wrapText="1"/>
    </xf>
    <xf numFmtId="4" fontId="8" fillId="0" borderId="29" xfId="3" applyNumberFormat="1" applyFont="1" applyFill="1" applyBorder="1" applyAlignment="1">
      <alignment horizontal="right" vertical="center" wrapText="1"/>
    </xf>
    <xf numFmtId="0" fontId="14" fillId="0" borderId="29" xfId="0" applyFont="1" applyFill="1" applyBorder="1" applyAlignment="1">
      <alignment horizontal="right" vertical="center"/>
    </xf>
    <xf numFmtId="4" fontId="8" fillId="5" borderId="30" xfId="3" applyNumberFormat="1" applyFont="1" applyFill="1" applyBorder="1" applyAlignment="1">
      <alignment horizontal="right" vertical="center" wrapText="1"/>
    </xf>
    <xf numFmtId="2" fontId="14" fillId="0" borderId="29" xfId="0" applyNumberFormat="1" applyFont="1" applyFill="1" applyBorder="1" applyAlignment="1">
      <alignment horizontal="right" vertical="center"/>
    </xf>
    <xf numFmtId="3" fontId="8" fillId="5" borderId="29" xfId="3" applyNumberFormat="1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left" vertical="center" wrapText="1"/>
    </xf>
    <xf numFmtId="2" fontId="8" fillId="5" borderId="29" xfId="3" applyNumberFormat="1" applyFont="1" applyFill="1" applyBorder="1" applyAlignment="1" applyProtection="1">
      <alignment horizontal="right" vertical="center" wrapText="1"/>
    </xf>
    <xf numFmtId="2" fontId="8" fillId="0" borderId="29" xfId="3" applyNumberFormat="1" applyFont="1" applyFill="1" applyBorder="1" applyAlignment="1">
      <alignment horizontal="right" vertical="center" wrapText="1"/>
    </xf>
    <xf numFmtId="2" fontId="8" fillId="5" borderId="30" xfId="3" applyNumberFormat="1" applyFont="1" applyFill="1" applyBorder="1" applyAlignment="1">
      <alignment horizontal="right" vertical="center" wrapText="1"/>
    </xf>
    <xf numFmtId="0" fontId="24" fillId="0" borderId="13" xfId="0" applyFont="1" applyBorder="1" applyAlignment="1">
      <alignment horizontal="center" vertical="center"/>
    </xf>
    <xf numFmtId="0" fontId="0" fillId="0" borderId="0" xfId="0"/>
    <xf numFmtId="0" fontId="0" fillId="0" borderId="0" xfId="0"/>
    <xf numFmtId="0" fontId="14" fillId="0" borderId="29" xfId="0" applyFont="1" applyFill="1" applyBorder="1" applyAlignment="1">
      <alignment horizontal="left" vertical="center"/>
    </xf>
    <xf numFmtId="0" fontId="14" fillId="0" borderId="29" xfId="0" applyFont="1" applyFill="1" applyBorder="1" applyAlignment="1">
      <alignment horizontal="left" vertical="center" wrapText="1"/>
    </xf>
    <xf numFmtId="2" fontId="8" fillId="0" borderId="29" xfId="0" applyNumberFormat="1" applyFont="1" applyFill="1" applyBorder="1" applyAlignment="1">
      <alignment horizontal="right" vertical="center" wrapText="1"/>
    </xf>
    <xf numFmtId="0" fontId="8" fillId="0" borderId="28" xfId="0" applyFont="1" applyFill="1" applyBorder="1" applyAlignment="1">
      <alignment horizontal="left" vertical="center" wrapText="1"/>
    </xf>
    <xf numFmtId="2" fontId="8" fillId="0" borderId="30" xfId="0" applyNumberFormat="1" applyFont="1" applyFill="1" applyBorder="1" applyAlignment="1">
      <alignment horizontal="right" vertical="center" wrapText="1"/>
    </xf>
    <xf numFmtId="3" fontId="10" fillId="4" borderId="27" xfId="3" applyNumberFormat="1" applyFont="1" applyFill="1" applyBorder="1" applyAlignment="1" applyProtection="1">
      <alignment horizontal="left" vertical="center" wrapText="1"/>
    </xf>
    <xf numFmtId="0" fontId="10" fillId="4" borderId="27" xfId="3" applyFont="1" applyFill="1" applyBorder="1" applyAlignment="1">
      <alignment horizontal="center" vertical="center" wrapText="1"/>
    </xf>
    <xf numFmtId="0" fontId="10" fillId="4" borderId="27" xfId="3" applyFont="1" applyFill="1" applyBorder="1" applyAlignment="1">
      <alignment vertical="center" wrapText="1"/>
    </xf>
    <xf numFmtId="4" fontId="10" fillId="4" borderId="13" xfId="3" applyNumberFormat="1" applyFont="1" applyFill="1" applyBorder="1" applyAlignment="1">
      <alignment vertical="center" wrapText="1"/>
    </xf>
    <xf numFmtId="3" fontId="8" fillId="5" borderId="2" xfId="3" applyNumberFormat="1" applyFont="1" applyFill="1" applyBorder="1" applyAlignment="1" applyProtection="1">
      <alignment horizontal="left" vertical="center" wrapText="1"/>
    </xf>
    <xf numFmtId="0" fontId="8" fillId="5" borderId="2" xfId="3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left" vertical="center" wrapText="1"/>
    </xf>
    <xf numFmtId="4" fontId="8" fillId="0" borderId="2" xfId="3" applyNumberFormat="1" applyFont="1" applyFill="1" applyBorder="1" applyAlignment="1">
      <alignment horizontal="right" vertical="center" wrapText="1"/>
    </xf>
    <xf numFmtId="4" fontId="8" fillId="5" borderId="2" xfId="3" applyNumberFormat="1" applyFont="1" applyFill="1" applyBorder="1" applyAlignment="1">
      <alignment horizontal="right" vertical="center" wrapText="1"/>
    </xf>
    <xf numFmtId="0" fontId="0" fillId="0" borderId="2" xfId="1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3" fillId="0" borderId="11" xfId="7" applyFont="1" applyFill="1" applyBorder="1" applyAlignment="1"/>
    <xf numFmtId="0" fontId="8" fillId="0" borderId="14" xfId="7" applyBorder="1" applyAlignment="1"/>
    <xf numFmtId="0" fontId="19" fillId="0" borderId="0" xfId="7" applyFont="1" applyBorder="1" applyAlignment="1"/>
    <xf numFmtId="165" fontId="23" fillId="9" borderId="2" xfId="8" applyNumberFormat="1" applyFont="1" applyFill="1" applyBorder="1" applyAlignment="1">
      <alignment horizontal="center"/>
    </xf>
    <xf numFmtId="10" fontId="23" fillId="9" borderId="2" xfId="8" applyNumberFormat="1" applyFont="1" applyFill="1" applyBorder="1" applyAlignment="1">
      <alignment horizontal="center"/>
    </xf>
    <xf numFmtId="165" fontId="17" fillId="0" borderId="2" xfId="8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5" fontId="17" fillId="10" borderId="2" xfId="8" applyNumberFormat="1" applyFont="1" applyFill="1" applyBorder="1" applyAlignment="1">
      <alignment horizontal="center"/>
    </xf>
    <xf numFmtId="165" fontId="23" fillId="10" borderId="2" xfId="8" applyNumberFormat="1" applyFont="1" applyFill="1" applyBorder="1" applyAlignment="1">
      <alignment horizontal="center"/>
    </xf>
    <xf numFmtId="165" fontId="22" fillId="0" borderId="2" xfId="8" applyNumberFormat="1" applyFont="1" applyFill="1" applyBorder="1" applyAlignment="1">
      <alignment horizontal="center" vertical="center"/>
    </xf>
    <xf numFmtId="0" fontId="8" fillId="0" borderId="10" xfId="7" applyBorder="1"/>
    <xf numFmtId="0" fontId="8" fillId="0" borderId="11" xfId="7" applyBorder="1"/>
    <xf numFmtId="0" fontId="0" fillId="0" borderId="11" xfId="0" applyBorder="1"/>
    <xf numFmtId="0" fontId="8" fillId="0" borderId="12" xfId="7" applyBorder="1"/>
    <xf numFmtId="0" fontId="8" fillId="0" borderId="6" xfId="7" applyBorder="1"/>
    <xf numFmtId="0" fontId="8" fillId="0" borderId="13" xfId="7" applyBorder="1"/>
    <xf numFmtId="0" fontId="15" fillId="0" borderId="13" xfId="7" applyFont="1" applyBorder="1" applyAlignment="1"/>
    <xf numFmtId="0" fontId="18" fillId="0" borderId="13" xfId="7" applyFont="1" applyBorder="1" applyAlignment="1"/>
    <xf numFmtId="0" fontId="18" fillId="0" borderId="9" xfId="7" applyFont="1" applyBorder="1" applyAlignment="1"/>
    <xf numFmtId="0" fontId="8" fillId="0" borderId="3" xfId="7" applyBorder="1" applyAlignment="1"/>
    <xf numFmtId="0" fontId="8" fillId="0" borderId="4" xfId="7" applyBorder="1" applyAlignment="1"/>
    <xf numFmtId="0" fontId="8" fillId="5" borderId="2" xfId="3" applyNumberFormat="1" applyFont="1" applyFill="1" applyBorder="1" applyAlignment="1">
      <alignment horizontal="center" vertical="center" wrapText="1"/>
    </xf>
    <xf numFmtId="10" fontId="23" fillId="9" borderId="2" xfId="9" applyNumberFormat="1" applyFont="1" applyFill="1" applyBorder="1" applyAlignment="1">
      <alignment horizontal="center"/>
    </xf>
    <xf numFmtId="0" fontId="23" fillId="0" borderId="10" xfId="7" applyFont="1" applyFill="1" applyBorder="1" applyAlignment="1"/>
    <xf numFmtId="0" fontId="23" fillId="0" borderId="12" xfId="7" applyFont="1" applyFill="1" applyBorder="1" applyAlignment="1"/>
    <xf numFmtId="0" fontId="20" fillId="0" borderId="13" xfId="7" applyFont="1" applyBorder="1"/>
    <xf numFmtId="0" fontId="18" fillId="0" borderId="14" xfId="7" applyFont="1" applyBorder="1" applyAlignment="1"/>
    <xf numFmtId="0" fontId="0" fillId="0" borderId="6" xfId="0" applyBorder="1" applyAlignment="1">
      <alignment horizontal="center"/>
    </xf>
    <xf numFmtId="0" fontId="0" fillId="0" borderId="0" xfId="0" applyFill="1"/>
    <xf numFmtId="0" fontId="28" fillId="10" borderId="14" xfId="7" applyFont="1" applyFill="1" applyBorder="1" applyAlignment="1"/>
    <xf numFmtId="0" fontId="4" fillId="0" borderId="0" xfId="0" applyFont="1" applyBorder="1" applyAlignment="1">
      <alignment horizontal="left" vertical="center" wrapText="1"/>
    </xf>
    <xf numFmtId="0" fontId="10" fillId="4" borderId="26" xfId="3" applyFont="1" applyFill="1" applyBorder="1" applyAlignment="1">
      <alignment horizontal="center" vertical="center" wrapText="1"/>
    </xf>
    <xf numFmtId="0" fontId="10" fillId="4" borderId="14" xfId="3" applyFont="1" applyFill="1" applyBorder="1" applyAlignment="1">
      <alignment horizontal="center" vertical="center" wrapText="1"/>
    </xf>
    <xf numFmtId="0" fontId="10" fillId="4" borderId="4" xfId="3" applyFont="1" applyFill="1" applyBorder="1" applyAlignment="1">
      <alignment horizontal="center" vertical="center" wrapText="1"/>
    </xf>
    <xf numFmtId="3" fontId="10" fillId="8" borderId="3" xfId="3" applyNumberFormat="1" applyFont="1" applyFill="1" applyBorder="1" applyAlignment="1">
      <alignment horizontal="right" vertical="center" wrapText="1"/>
    </xf>
    <xf numFmtId="3" fontId="10" fillId="8" borderId="14" xfId="3" applyNumberFormat="1" applyFont="1" applyFill="1" applyBorder="1" applyAlignment="1">
      <alignment horizontal="right" vertical="center" wrapText="1"/>
    </xf>
    <xf numFmtId="3" fontId="10" fillId="8" borderId="4" xfId="3" applyNumberFormat="1" applyFont="1" applyFill="1" applyBorder="1" applyAlignment="1">
      <alignment horizontal="righ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/>
    <xf numFmtId="0" fontId="11" fillId="0" borderId="6" xfId="3" applyFont="1" applyBorder="1" applyAlignment="1">
      <alignment horizontal="center" vertical="center"/>
    </xf>
    <xf numFmtId="0" fontId="11" fillId="0" borderId="0" xfId="3" applyFont="1" applyBorder="1" applyAlignment="1">
      <alignment horizontal="center" vertical="center"/>
    </xf>
    <xf numFmtId="0" fontId="11" fillId="0" borderId="13" xfId="3" applyFont="1" applyBorder="1" applyAlignment="1">
      <alignment horizontal="center" vertical="center"/>
    </xf>
    <xf numFmtId="0" fontId="11" fillId="0" borderId="7" xfId="3" applyFont="1" applyBorder="1" applyAlignment="1">
      <alignment horizontal="center" vertical="center"/>
    </xf>
    <xf numFmtId="0" fontId="11" fillId="0" borderId="8" xfId="3" applyFont="1" applyBorder="1" applyAlignment="1">
      <alignment horizontal="center" vertical="center"/>
    </xf>
    <xf numFmtId="0" fontId="11" fillId="0" borderId="9" xfId="3" applyFont="1" applyBorder="1" applyAlignment="1">
      <alignment horizontal="center" vertical="center"/>
    </xf>
    <xf numFmtId="0" fontId="10" fillId="6" borderId="20" xfId="3" applyFont="1" applyFill="1" applyBorder="1" applyAlignment="1">
      <alignment horizontal="right" vertical="center"/>
    </xf>
    <xf numFmtId="0" fontId="10" fillId="6" borderId="21" xfId="3" applyFont="1" applyFill="1" applyBorder="1" applyAlignment="1">
      <alignment horizontal="right" vertical="center"/>
    </xf>
    <xf numFmtId="0" fontId="10" fillId="6" borderId="22" xfId="3" applyFont="1" applyFill="1" applyBorder="1" applyAlignment="1">
      <alignment horizontal="right" vertical="center"/>
    </xf>
    <xf numFmtId="0" fontId="28" fillId="10" borderId="7" xfId="7" applyFont="1" applyFill="1" applyBorder="1" applyAlignment="1">
      <alignment horizontal="left"/>
    </xf>
    <xf numFmtId="0" fontId="28" fillId="10" borderId="8" xfId="7" applyFont="1" applyFill="1" applyBorder="1" applyAlignment="1">
      <alignment horizontal="left"/>
    </xf>
    <xf numFmtId="0" fontId="28" fillId="10" borderId="14" xfId="7" applyFont="1" applyFill="1" applyBorder="1" applyAlignment="1">
      <alignment horizontal="right"/>
    </xf>
    <xf numFmtId="0" fontId="28" fillId="10" borderId="4" xfId="7" applyFont="1" applyFill="1" applyBorder="1" applyAlignment="1">
      <alignment horizontal="right"/>
    </xf>
    <xf numFmtId="0" fontId="29" fillId="12" borderId="10" xfId="7" applyFont="1" applyFill="1" applyBorder="1" applyAlignment="1">
      <alignment horizontal="center" vertical="center" wrapText="1"/>
    </xf>
    <xf numFmtId="0" fontId="29" fillId="12" borderId="7" xfId="7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7" fillId="10" borderId="2" xfId="7" applyFont="1" applyFill="1" applyBorder="1" applyAlignment="1">
      <alignment horizontal="center"/>
    </xf>
    <xf numFmtId="0" fontId="23" fillId="9" borderId="3" xfId="7" applyFont="1" applyFill="1" applyBorder="1" applyAlignment="1">
      <alignment horizontal="center"/>
    </xf>
    <xf numFmtId="0" fontId="23" fillId="9" borderId="14" xfId="7" applyFont="1" applyFill="1" applyBorder="1" applyAlignment="1">
      <alignment horizontal="center"/>
    </xf>
    <xf numFmtId="0" fontId="23" fillId="9" borderId="4" xfId="7" applyFont="1" applyFill="1" applyBorder="1" applyAlignment="1">
      <alignment horizontal="center"/>
    </xf>
    <xf numFmtId="0" fontId="21" fillId="10" borderId="2" xfId="7" applyFont="1" applyFill="1" applyBorder="1" applyAlignment="1">
      <alignment horizontal="left"/>
    </xf>
    <xf numFmtId="0" fontId="28" fillId="10" borderId="3" xfId="7" applyFont="1" applyFill="1" applyBorder="1" applyAlignment="1">
      <alignment horizontal="left"/>
    </xf>
    <xf numFmtId="0" fontId="28" fillId="10" borderId="14" xfId="7" applyFont="1" applyFill="1" applyBorder="1" applyAlignment="1">
      <alignment horizontal="left"/>
    </xf>
    <xf numFmtId="0" fontId="29" fillId="12" borderId="3" xfId="7" applyFont="1" applyFill="1" applyBorder="1" applyAlignment="1">
      <alignment horizontal="center" vertical="center" wrapText="1"/>
    </xf>
    <xf numFmtId="0" fontId="29" fillId="12" borderId="14" xfId="7" applyFont="1" applyFill="1" applyBorder="1" applyAlignment="1">
      <alignment horizontal="center" vertical="center" wrapText="1"/>
    </xf>
    <xf numFmtId="0" fontId="29" fillId="0" borderId="3" xfId="7" applyFont="1" applyFill="1" applyBorder="1" applyAlignment="1">
      <alignment horizontal="center" vertical="center" wrapText="1"/>
    </xf>
    <xf numFmtId="0" fontId="29" fillId="0" borderId="14" xfId="7" applyFont="1" applyFill="1" applyBorder="1" applyAlignment="1">
      <alignment horizontal="center" vertical="center" wrapText="1"/>
    </xf>
    <xf numFmtId="0" fontId="29" fillId="0" borderId="4" xfId="7" applyFont="1" applyFill="1" applyBorder="1" applyAlignment="1">
      <alignment horizontal="center" vertical="center" wrapText="1"/>
    </xf>
    <xf numFmtId="0" fontId="21" fillId="10" borderId="3" xfId="7" applyFont="1" applyFill="1" applyBorder="1" applyAlignment="1">
      <alignment horizontal="left"/>
    </xf>
    <xf numFmtId="0" fontId="21" fillId="10" borderId="4" xfId="7" applyFont="1" applyFill="1" applyBorder="1" applyAlignment="1">
      <alignment horizontal="left"/>
    </xf>
    <xf numFmtId="165" fontId="4" fillId="0" borderId="0" xfId="8" applyNumberFormat="1" applyFont="1" applyFill="1" applyBorder="1" applyAlignment="1">
      <alignment horizontal="center"/>
    </xf>
    <xf numFmtId="0" fontId="29" fillId="12" borderId="12" xfId="7" applyFont="1" applyFill="1" applyBorder="1" applyAlignment="1">
      <alignment horizontal="center" vertical="center" wrapText="1"/>
    </xf>
    <xf numFmtId="0" fontId="29" fillId="12" borderId="9" xfId="7" applyFont="1" applyFill="1" applyBorder="1" applyAlignment="1">
      <alignment horizontal="center" vertical="center" wrapText="1"/>
    </xf>
  </cellXfs>
  <cellStyles count="11">
    <cellStyle name="Bom" xfId="10" builtinId="26"/>
    <cellStyle name="Excel Built-in Normal" xfId="3"/>
    <cellStyle name="Excel Built-in Normal 1 2" xfId="5"/>
    <cellStyle name="Excel Built-in Normal 2" xfId="4"/>
    <cellStyle name="Normal" xfId="0" builtinId="0"/>
    <cellStyle name="Normal 2" xfId="7"/>
    <cellStyle name="Porcentagem" xfId="2" builtinId="5"/>
    <cellStyle name="Porcentagem 2" xfId="9"/>
    <cellStyle name="Separador de milhares" xfId="1" builtinId="3"/>
    <cellStyle name="Separador de milhares 2" xfId="8"/>
    <cellStyle name="Vírgula 2" xfId="6"/>
  </cellStyles>
  <dxfs count="0"/>
  <tableStyles count="0" defaultTableStyle="TableStyleMedium9" defaultPivotStyle="PivotStyleLight16"/>
  <colors>
    <mruColors>
      <color rgb="FFFFCC99"/>
      <color rgb="FFFF2121"/>
      <color rgb="FFD1D1FF"/>
      <color rgb="FFFF5B5B"/>
      <color rgb="FFFEF1DE"/>
      <color rgb="FFFEE6C2"/>
      <color rgb="FFFFE5E5"/>
      <color rgb="FFFBE5F8"/>
      <color rgb="FF97BAFF"/>
      <color rgb="FF6969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1695450</xdr:colOff>
      <xdr:row>88</xdr:row>
      <xdr:rowOff>0</xdr:rowOff>
    </xdr:from>
    <xdr:to>
      <xdr:col>2</xdr:col>
      <xdr:colOff>0</xdr:colOff>
      <xdr:row>88</xdr:row>
      <xdr:rowOff>28576</xdr:rowOff>
    </xdr:to>
    <xdr:pic>
      <xdr:nvPicPr>
        <xdr:cNvPr id="2" name="Imagem 13" descr="ricaRDO.pn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1825" y="75037950"/>
          <a:ext cx="139065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47625</xdr:colOff>
      <xdr:row>0</xdr:row>
      <xdr:rowOff>28575</xdr:rowOff>
    </xdr:from>
    <xdr:to>
      <xdr:col>2</xdr:col>
      <xdr:colOff>871538</xdr:colOff>
      <xdr:row>3</xdr:row>
      <xdr:rowOff>133350</xdr:rowOff>
    </xdr:to>
    <xdr:pic>
      <xdr:nvPicPr>
        <xdr:cNvPr id="3" name="Imagem 3" descr="bandeira GASPAR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5" y="28575"/>
          <a:ext cx="118110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619126</xdr:colOff>
      <xdr:row>0</xdr:row>
      <xdr:rowOff>95250</xdr:rowOff>
    </xdr:from>
    <xdr:to>
      <xdr:col>8</xdr:col>
      <xdr:colOff>638176</xdr:colOff>
      <xdr:row>3</xdr:row>
      <xdr:rowOff>171450</xdr:rowOff>
    </xdr:to>
    <xdr:pic>
      <xdr:nvPicPr>
        <xdr:cNvPr id="4" name="Imagem 4" descr="brasao_oficial_pequeno.jp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286876" y="95250"/>
          <a:ext cx="81915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409575</xdr:colOff>
      <xdr:row>80</xdr:row>
      <xdr:rowOff>0</xdr:rowOff>
    </xdr:from>
    <xdr:to>
      <xdr:col>3</xdr:col>
      <xdr:colOff>609600</xdr:colOff>
      <xdr:row>81</xdr:row>
      <xdr:rowOff>180973</xdr:rowOff>
    </xdr:to>
    <xdr:sp macro="" textlink="">
      <xdr:nvSpPr>
        <xdr:cNvPr id="5" name="AutoShape 172"/>
        <xdr:cNvSpPr>
          <a:spLocks noChangeAspect="1" noChangeArrowheads="1"/>
        </xdr:cNvSpPr>
      </xdr:nvSpPr>
      <xdr:spPr bwMode="auto">
        <a:xfrm>
          <a:off x="1885950" y="74609325"/>
          <a:ext cx="101917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05"/>
  <sheetViews>
    <sheetView showGridLines="0" topLeftCell="A61" workbookViewId="0">
      <selection activeCell="M73" sqref="M73"/>
    </sheetView>
  </sheetViews>
  <sheetFormatPr defaultRowHeight="15"/>
  <cols>
    <col min="1" max="1" width="9.140625" style="31"/>
    <col min="2" max="2" width="5.42578125" customWidth="1"/>
    <col min="3" max="3" width="17.42578125" customWidth="1"/>
    <col min="4" max="4" width="69.42578125" customWidth="1"/>
    <col min="5" max="5" width="9.140625" bestFit="1" customWidth="1"/>
    <col min="6" max="6" width="9.28515625" bestFit="1" customWidth="1"/>
    <col min="7" max="7" width="10.28515625" customWidth="1"/>
    <col min="8" max="8" width="12" customWidth="1"/>
    <col min="9" max="9" width="16.140625" bestFit="1" customWidth="1"/>
    <col min="10" max="10" width="9.5703125" customWidth="1"/>
    <col min="11" max="11" width="12.7109375" bestFit="1" customWidth="1"/>
    <col min="12" max="12" width="10.85546875" customWidth="1"/>
    <col min="13" max="14" width="10.28515625" customWidth="1"/>
    <col min="15" max="15" width="9.140625" customWidth="1"/>
    <col min="16" max="18" width="9.7109375" customWidth="1"/>
  </cols>
  <sheetData>
    <row r="1" spans="1:20" ht="18" customHeight="1">
      <c r="A1" s="42"/>
      <c r="B1" s="43"/>
      <c r="C1" s="37"/>
      <c r="D1" s="38" t="s">
        <v>25</v>
      </c>
      <c r="E1" s="39"/>
      <c r="F1" s="39"/>
      <c r="G1" s="40"/>
      <c r="H1" s="40"/>
      <c r="I1" s="41"/>
    </row>
    <row r="2" spans="1:20" ht="15.75" customHeight="1">
      <c r="A2" s="42"/>
      <c r="B2" s="44"/>
      <c r="C2" s="1"/>
      <c r="D2" s="22" t="s">
        <v>26</v>
      </c>
      <c r="E2" s="8"/>
      <c r="F2" s="8"/>
      <c r="G2" s="2"/>
      <c r="H2" s="2"/>
      <c r="I2" s="32"/>
    </row>
    <row r="3" spans="1:20" ht="15" customHeight="1">
      <c r="A3" s="42"/>
      <c r="B3" s="44"/>
      <c r="C3" s="1"/>
      <c r="D3" s="21" t="s">
        <v>142</v>
      </c>
      <c r="E3" s="9"/>
      <c r="F3" s="9"/>
      <c r="G3" s="2"/>
      <c r="H3" s="2"/>
      <c r="I3" s="32"/>
    </row>
    <row r="4" spans="1:20" ht="15" customHeight="1">
      <c r="A4" s="42"/>
      <c r="B4" s="44"/>
      <c r="C4" s="1"/>
      <c r="D4" s="138" t="s">
        <v>209</v>
      </c>
      <c r="E4" s="138"/>
      <c r="F4" s="3"/>
      <c r="G4" s="2"/>
      <c r="H4" s="2"/>
      <c r="I4" s="32"/>
    </row>
    <row r="5" spans="1:20">
      <c r="A5" s="42"/>
      <c r="B5" s="145"/>
      <c r="C5" s="146"/>
      <c r="D5" s="10"/>
      <c r="E5" s="4"/>
      <c r="F5" s="5"/>
      <c r="G5" s="6" t="s">
        <v>1</v>
      </c>
      <c r="H5" s="7">
        <v>0.26850000000000002</v>
      </c>
      <c r="I5" s="33">
        <f ca="1">NOW()</f>
        <v>43391.643454745368</v>
      </c>
    </row>
    <row r="6" spans="1:20">
      <c r="A6" s="42"/>
      <c r="B6" s="45"/>
      <c r="C6" s="2"/>
      <c r="D6" s="30" t="s">
        <v>0</v>
      </c>
      <c r="E6" s="4"/>
      <c r="F6" s="5"/>
      <c r="G6" s="4"/>
      <c r="H6" s="4"/>
      <c r="I6" s="33"/>
      <c r="K6" s="147"/>
      <c r="L6" s="147"/>
      <c r="M6" s="147"/>
      <c r="N6" s="147"/>
      <c r="O6" s="147"/>
      <c r="P6" s="147"/>
      <c r="Q6" s="147"/>
      <c r="R6" s="147"/>
      <c r="S6" s="147"/>
      <c r="T6" s="147"/>
    </row>
    <row r="7" spans="1:20" s="20" customFormat="1">
      <c r="A7" s="42"/>
      <c r="B7" s="46"/>
      <c r="C7" s="21"/>
      <c r="D7" s="30"/>
      <c r="E7" s="4"/>
      <c r="F7" s="5"/>
      <c r="G7" s="4"/>
      <c r="H7" s="4"/>
      <c r="I7" s="33"/>
    </row>
    <row r="8" spans="1:20" ht="25.5">
      <c r="A8" s="42"/>
      <c r="B8" s="47" t="s">
        <v>2</v>
      </c>
      <c r="C8" s="12" t="s">
        <v>3</v>
      </c>
      <c r="D8" s="12" t="s">
        <v>4</v>
      </c>
      <c r="E8" s="28" t="s">
        <v>5</v>
      </c>
      <c r="F8" s="13" t="s">
        <v>6</v>
      </c>
      <c r="G8" s="14" t="s">
        <v>7</v>
      </c>
      <c r="H8" s="14" t="s">
        <v>8</v>
      </c>
      <c r="I8" s="34" t="s">
        <v>9</v>
      </c>
      <c r="K8" s="147"/>
      <c r="L8" s="147"/>
      <c r="M8" s="147"/>
      <c r="N8" s="147"/>
      <c r="O8" s="147"/>
      <c r="P8" s="147"/>
      <c r="Q8" s="147"/>
      <c r="R8" s="147"/>
      <c r="S8" s="147"/>
      <c r="T8" s="147"/>
    </row>
    <row r="9" spans="1:20" s="89" customFormat="1">
      <c r="A9" s="42"/>
      <c r="B9" s="48" t="s">
        <v>10</v>
      </c>
      <c r="C9" s="15"/>
      <c r="D9" s="16" t="s">
        <v>143</v>
      </c>
      <c r="E9" s="139"/>
      <c r="F9" s="140"/>
      <c r="G9" s="140"/>
      <c r="H9" s="140"/>
      <c r="I9" s="141"/>
    </row>
    <row r="10" spans="1:20" s="89" customFormat="1">
      <c r="A10" s="88"/>
      <c r="B10" s="94" t="s">
        <v>11</v>
      </c>
      <c r="C10" s="76" t="s">
        <v>196</v>
      </c>
      <c r="D10" s="84" t="s">
        <v>195</v>
      </c>
      <c r="E10" s="76" t="s">
        <v>20</v>
      </c>
      <c r="F10" s="93">
        <v>2</v>
      </c>
      <c r="G10" s="93">
        <v>315.37</v>
      </c>
      <c r="H10" s="93">
        <f t="shared" ref="H10" si="0">ROUND(G10*1.2685,2)</f>
        <v>400.05</v>
      </c>
      <c r="I10" s="95">
        <f t="shared" ref="I10" si="1">ROUND(F10*H10,2)</f>
        <v>800.1</v>
      </c>
    </row>
    <row r="11" spans="1:20" s="89" customFormat="1" ht="25.5">
      <c r="A11" s="88"/>
      <c r="B11" s="75" t="s">
        <v>12</v>
      </c>
      <c r="C11" s="76" t="s">
        <v>197</v>
      </c>
      <c r="D11" s="92" t="s">
        <v>210</v>
      </c>
      <c r="E11" s="78" t="s">
        <v>20</v>
      </c>
      <c r="F11" s="86">
        <f>SQRT(40)*4*1.2</f>
        <v>30.357865537616441</v>
      </c>
      <c r="G11" s="82">
        <v>7.84</v>
      </c>
      <c r="H11" s="93">
        <f t="shared" ref="H11" si="2">ROUND(G11*1.2685,2)</f>
        <v>9.9499999999999993</v>
      </c>
      <c r="I11" s="95">
        <f t="shared" ref="I11" si="3">ROUND(F11*H11,2)</f>
        <v>302.06</v>
      </c>
    </row>
    <row r="12" spans="1:20" s="89" customFormat="1">
      <c r="A12" s="88"/>
      <c r="B12" s="94" t="s">
        <v>13</v>
      </c>
      <c r="C12" s="76" t="s">
        <v>96</v>
      </c>
      <c r="D12" s="91" t="s">
        <v>217</v>
      </c>
      <c r="E12" s="78" t="s">
        <v>21</v>
      </c>
      <c r="F12" s="86">
        <v>1</v>
      </c>
      <c r="G12" s="82">
        <v>880</v>
      </c>
      <c r="H12" s="93">
        <f t="shared" ref="H12" si="4">ROUND(G12*1.2685,2)</f>
        <v>1116.28</v>
      </c>
      <c r="I12" s="95">
        <f t="shared" ref="I12" si="5">ROUND(F12*H12,2)</f>
        <v>1116.28</v>
      </c>
    </row>
    <row r="13" spans="1:20" s="89" customFormat="1">
      <c r="A13" s="88"/>
      <c r="B13" s="75" t="s">
        <v>46</v>
      </c>
      <c r="C13" s="76" t="s">
        <v>96</v>
      </c>
      <c r="D13" s="91" t="s">
        <v>203</v>
      </c>
      <c r="E13" s="78" t="s">
        <v>21</v>
      </c>
      <c r="F13" s="86">
        <v>1</v>
      </c>
      <c r="G13" s="82">
        <v>1100</v>
      </c>
      <c r="H13" s="93">
        <f t="shared" ref="H13:H15" si="6">ROUND(G13*1.2685,2)</f>
        <v>1395.35</v>
      </c>
      <c r="I13" s="95">
        <f t="shared" ref="I13:I15" si="7">ROUND(F13*H13,2)</f>
        <v>1395.35</v>
      </c>
    </row>
    <row r="14" spans="1:20" s="89" customFormat="1">
      <c r="A14" s="88"/>
      <c r="B14" s="94" t="s">
        <v>47</v>
      </c>
      <c r="C14" s="76" t="s">
        <v>96</v>
      </c>
      <c r="D14" s="91" t="s">
        <v>204</v>
      </c>
      <c r="E14" s="78" t="s">
        <v>21</v>
      </c>
      <c r="F14" s="86">
        <v>1</v>
      </c>
      <c r="G14" s="82">
        <v>480</v>
      </c>
      <c r="H14" s="93">
        <f t="shared" si="6"/>
        <v>608.88</v>
      </c>
      <c r="I14" s="95">
        <f t="shared" si="7"/>
        <v>608.88</v>
      </c>
    </row>
    <row r="15" spans="1:20" s="89" customFormat="1">
      <c r="A15" s="88"/>
      <c r="B15" s="94" t="s">
        <v>48</v>
      </c>
      <c r="C15" s="76" t="s">
        <v>96</v>
      </c>
      <c r="D15" s="91" t="s">
        <v>205</v>
      </c>
      <c r="E15" s="78" t="s">
        <v>21</v>
      </c>
      <c r="F15" s="86">
        <v>1</v>
      </c>
      <c r="G15" s="82">
        <v>350</v>
      </c>
      <c r="H15" s="93">
        <f t="shared" si="6"/>
        <v>443.98</v>
      </c>
      <c r="I15" s="95">
        <f t="shared" si="7"/>
        <v>443.98</v>
      </c>
    </row>
    <row r="16" spans="1:20" s="89" customFormat="1" ht="15" customHeight="1">
      <c r="A16" s="42"/>
      <c r="B16" s="142"/>
      <c r="C16" s="143"/>
      <c r="D16" s="143"/>
      <c r="E16" s="143"/>
      <c r="F16" s="143"/>
      <c r="G16" s="143"/>
      <c r="H16" s="144"/>
      <c r="I16" s="52">
        <f>ROUND(SUM(I10:I15),2)</f>
        <v>4666.6499999999996</v>
      </c>
      <c r="K16" s="51"/>
      <c r="L16" s="51"/>
      <c r="M16" s="51"/>
      <c r="N16" s="51"/>
      <c r="O16" s="53"/>
      <c r="P16" s="53"/>
      <c r="Q16" s="53"/>
      <c r="R16" s="53"/>
      <c r="S16" s="53"/>
      <c r="T16" s="53"/>
    </row>
    <row r="17" spans="1:11">
      <c r="A17" s="42"/>
      <c r="B17" s="48" t="s">
        <v>14</v>
      </c>
      <c r="C17" s="15"/>
      <c r="D17" s="16" t="s">
        <v>28</v>
      </c>
      <c r="E17" s="139"/>
      <c r="F17" s="140"/>
      <c r="G17" s="140"/>
      <c r="H17" s="140"/>
      <c r="I17" s="141"/>
    </row>
    <row r="18" spans="1:11" s="73" customFormat="1">
      <c r="A18" s="88"/>
      <c r="B18" s="75" t="s">
        <v>144</v>
      </c>
      <c r="C18" s="76" t="s">
        <v>96</v>
      </c>
      <c r="D18" s="77" t="s">
        <v>116</v>
      </c>
      <c r="E18" s="78" t="s">
        <v>21</v>
      </c>
      <c r="F18" s="79">
        <v>400</v>
      </c>
      <c r="G18" s="82">
        <f>(19.99+17.1+19.9)/(100*3)</f>
        <v>0.18996666666666667</v>
      </c>
      <c r="H18" s="80">
        <f t="shared" ref="H18:H64" si="8">ROUND(G18*1.2685,2)</f>
        <v>0.24</v>
      </c>
      <c r="I18" s="81">
        <f t="shared" ref="I18" si="9">ROUND(H18*F18,2)</f>
        <v>96</v>
      </c>
    </row>
    <row r="19" spans="1:11" s="72" customFormat="1" ht="25.5">
      <c r="A19" s="88"/>
      <c r="B19" s="75" t="s">
        <v>145</v>
      </c>
      <c r="C19" s="76" t="s">
        <v>133</v>
      </c>
      <c r="D19" s="77" t="s">
        <v>134</v>
      </c>
      <c r="E19" s="78" t="s">
        <v>21</v>
      </c>
      <c r="F19" s="79">
        <v>55</v>
      </c>
      <c r="G19" s="80">
        <v>5.08</v>
      </c>
      <c r="H19" s="80">
        <f>ROUND(G19*1.2685*1.1138,2)</f>
        <v>7.18</v>
      </c>
      <c r="I19" s="81">
        <f t="shared" ref="I19:I30" si="10">ROUND(H19*F19,2)</f>
        <v>394.9</v>
      </c>
    </row>
    <row r="20" spans="1:11" s="73" customFormat="1">
      <c r="A20" s="88"/>
      <c r="B20" s="75" t="s">
        <v>146</v>
      </c>
      <c r="C20" s="76" t="s">
        <v>96</v>
      </c>
      <c r="D20" s="77" t="s">
        <v>117</v>
      </c>
      <c r="E20" s="78" t="s">
        <v>21</v>
      </c>
      <c r="F20" s="79">
        <v>51</v>
      </c>
      <c r="G20" s="82">
        <f>(0.48+0.43+0.45)/3</f>
        <v>0.45333333333333331</v>
      </c>
      <c r="H20" s="80">
        <f t="shared" si="8"/>
        <v>0.57999999999999996</v>
      </c>
      <c r="I20" s="81">
        <f t="shared" ref="I20" si="11">ROUND(H20*F20,2)</f>
        <v>29.58</v>
      </c>
    </row>
    <row r="21" spans="1:11" s="73" customFormat="1" ht="25.5">
      <c r="A21" s="88"/>
      <c r="B21" s="75" t="s">
        <v>147</v>
      </c>
      <c r="C21" s="76" t="s">
        <v>118</v>
      </c>
      <c r="D21" s="77" t="s">
        <v>119</v>
      </c>
      <c r="E21" s="78" t="s">
        <v>21</v>
      </c>
      <c r="F21" s="79">
        <v>2</v>
      </c>
      <c r="G21" s="80">
        <v>45.29</v>
      </c>
      <c r="H21" s="80">
        <f>ROUND(G21*1.2685*1.1138,2)</f>
        <v>63.99</v>
      </c>
      <c r="I21" s="81">
        <f t="shared" ref="I21" si="12">ROUND(H21*F21,2)</f>
        <v>127.98</v>
      </c>
    </row>
    <row r="22" spans="1:11" s="73" customFormat="1" ht="25.5">
      <c r="A22" s="88"/>
      <c r="B22" s="75" t="s">
        <v>148</v>
      </c>
      <c r="C22" s="76" t="s">
        <v>120</v>
      </c>
      <c r="D22" s="77" t="s">
        <v>121</v>
      </c>
      <c r="E22" s="78" t="s">
        <v>21</v>
      </c>
      <c r="F22" s="79">
        <v>500</v>
      </c>
      <c r="G22" s="80">
        <v>0.03</v>
      </c>
      <c r="H22" s="80">
        <f>ROUND(G22*1.2685*1.1138,2)</f>
        <v>0.04</v>
      </c>
      <c r="I22" s="81">
        <f t="shared" ref="I22" si="13">ROUND(H22*F22,2)</f>
        <v>20</v>
      </c>
    </row>
    <row r="23" spans="1:11" s="73" customFormat="1" ht="25.5">
      <c r="A23" s="88"/>
      <c r="B23" s="75" t="s">
        <v>149</v>
      </c>
      <c r="C23" s="76" t="s">
        <v>122</v>
      </c>
      <c r="D23" s="77" t="s">
        <v>123</v>
      </c>
      <c r="E23" s="78" t="s">
        <v>21</v>
      </c>
      <c r="F23" s="79">
        <v>400</v>
      </c>
      <c r="G23" s="80">
        <v>0.63</v>
      </c>
      <c r="H23" s="80">
        <f>ROUND(G23*1.2685*1.1138,2)</f>
        <v>0.89</v>
      </c>
      <c r="I23" s="81">
        <f t="shared" ref="I23:I24" si="14">ROUND(H23*F23,2)</f>
        <v>356</v>
      </c>
    </row>
    <row r="24" spans="1:11" s="73" customFormat="1">
      <c r="A24" s="88"/>
      <c r="B24" s="75" t="s">
        <v>150</v>
      </c>
      <c r="C24" s="76" t="s">
        <v>131</v>
      </c>
      <c r="D24" s="77" t="s">
        <v>132</v>
      </c>
      <c r="E24" s="78" t="s">
        <v>27</v>
      </c>
      <c r="F24" s="79">
        <v>50</v>
      </c>
      <c r="G24" s="80">
        <v>20.83</v>
      </c>
      <c r="H24" s="80">
        <f t="shared" si="8"/>
        <v>26.42</v>
      </c>
      <c r="I24" s="81">
        <f t="shared" si="14"/>
        <v>1321</v>
      </c>
    </row>
    <row r="25" spans="1:11" ht="38.25">
      <c r="A25" s="88"/>
      <c r="B25" s="75" t="s">
        <v>151</v>
      </c>
      <c r="C25" s="76" t="s">
        <v>45</v>
      </c>
      <c r="D25" s="77" t="s">
        <v>49</v>
      </c>
      <c r="E25" s="78" t="s">
        <v>27</v>
      </c>
      <c r="F25" s="79">
        <f>800+1200+300+700+1200+500</f>
        <v>4700</v>
      </c>
      <c r="G25" s="80">
        <v>2.82</v>
      </c>
      <c r="H25" s="80">
        <f t="shared" si="8"/>
        <v>3.58</v>
      </c>
      <c r="I25" s="81">
        <f t="shared" si="10"/>
        <v>16826</v>
      </c>
    </row>
    <row r="26" spans="1:11" s="72" customFormat="1" ht="38.25">
      <c r="A26" s="88"/>
      <c r="B26" s="75" t="s">
        <v>152</v>
      </c>
      <c r="C26" s="76" t="s">
        <v>52</v>
      </c>
      <c r="D26" s="77" t="s">
        <v>50</v>
      </c>
      <c r="E26" s="78" t="s">
        <v>27</v>
      </c>
      <c r="F26" s="79">
        <f>200+200+200</f>
        <v>600</v>
      </c>
      <c r="G26" s="80">
        <v>4.32</v>
      </c>
      <c r="H26" s="80">
        <f t="shared" si="8"/>
        <v>5.48</v>
      </c>
      <c r="I26" s="81">
        <f t="shared" si="10"/>
        <v>3288</v>
      </c>
    </row>
    <row r="27" spans="1:11" s="72" customFormat="1" ht="38.25">
      <c r="A27" s="88"/>
      <c r="B27" s="75" t="s">
        <v>153</v>
      </c>
      <c r="C27" s="76" t="s">
        <v>53</v>
      </c>
      <c r="D27" s="77" t="s">
        <v>51</v>
      </c>
      <c r="E27" s="78" t="s">
        <v>27</v>
      </c>
      <c r="F27" s="79">
        <f>300+300+300</f>
        <v>900</v>
      </c>
      <c r="G27" s="80">
        <v>5.84</v>
      </c>
      <c r="H27" s="80">
        <f t="shared" si="8"/>
        <v>7.41</v>
      </c>
      <c r="I27" s="81">
        <f t="shared" si="10"/>
        <v>6669</v>
      </c>
    </row>
    <row r="28" spans="1:11" s="72" customFormat="1" ht="25.5">
      <c r="A28" s="88"/>
      <c r="B28" s="75" t="s">
        <v>154</v>
      </c>
      <c r="C28" s="76" t="s">
        <v>56</v>
      </c>
      <c r="D28" s="77" t="s">
        <v>136</v>
      </c>
      <c r="E28" s="78" t="s">
        <v>21</v>
      </c>
      <c r="F28" s="79">
        <v>51</v>
      </c>
      <c r="G28" s="80">
        <v>15.28</v>
      </c>
      <c r="H28" s="80">
        <f>ROUND(G28*1.2685*1.1138,2)</f>
        <v>21.59</v>
      </c>
      <c r="I28" s="81">
        <f t="shared" si="10"/>
        <v>1101.0899999999999</v>
      </c>
      <c r="K28" s="74"/>
    </row>
    <row r="29" spans="1:11" s="72" customFormat="1" ht="25.5">
      <c r="A29" s="88"/>
      <c r="B29" s="75" t="s">
        <v>155</v>
      </c>
      <c r="C29" s="76" t="s">
        <v>54</v>
      </c>
      <c r="D29" s="77" t="s">
        <v>55</v>
      </c>
      <c r="E29" s="78" t="s">
        <v>21</v>
      </c>
      <c r="F29" s="79">
        <v>5</v>
      </c>
      <c r="G29" s="80">
        <v>21.62</v>
      </c>
      <c r="H29" s="80">
        <f t="shared" ref="H29:H30" si="15">ROUND(G29*1.2685*1.1138,2)</f>
        <v>30.55</v>
      </c>
      <c r="I29" s="81">
        <f t="shared" si="10"/>
        <v>152.75</v>
      </c>
    </row>
    <row r="30" spans="1:11" s="72" customFormat="1" ht="25.5">
      <c r="A30" s="88"/>
      <c r="B30" s="75" t="s">
        <v>156</v>
      </c>
      <c r="C30" s="76" t="s">
        <v>129</v>
      </c>
      <c r="D30" s="77" t="s">
        <v>135</v>
      </c>
      <c r="E30" s="78" t="s">
        <v>21</v>
      </c>
      <c r="F30" s="79">
        <v>3</v>
      </c>
      <c r="G30" s="80">
        <v>18.059999999999999</v>
      </c>
      <c r="H30" s="80">
        <f t="shared" si="15"/>
        <v>25.52</v>
      </c>
      <c r="I30" s="81">
        <f t="shared" si="10"/>
        <v>76.56</v>
      </c>
    </row>
    <row r="31" spans="1:11" s="72" customFormat="1" ht="17.100000000000001" customHeight="1">
      <c r="A31" s="88"/>
      <c r="B31" s="75" t="s">
        <v>157</v>
      </c>
      <c r="C31" s="76" t="s">
        <v>57</v>
      </c>
      <c r="D31" s="77" t="s">
        <v>58</v>
      </c>
      <c r="E31" s="78" t="s">
        <v>21</v>
      </c>
      <c r="F31" s="79">
        <v>9</v>
      </c>
      <c r="G31" s="80">
        <v>13.06</v>
      </c>
      <c r="H31" s="80">
        <f t="shared" si="8"/>
        <v>16.57</v>
      </c>
      <c r="I31" s="81">
        <f t="shared" ref="I31" si="16">ROUND(H31*F31,2)</f>
        <v>149.13</v>
      </c>
    </row>
    <row r="32" spans="1:11" s="72" customFormat="1" ht="17.100000000000001" customHeight="1">
      <c r="A32" s="88"/>
      <c r="B32" s="75" t="s">
        <v>158</v>
      </c>
      <c r="C32" s="76" t="s">
        <v>62</v>
      </c>
      <c r="D32" s="77" t="s">
        <v>59</v>
      </c>
      <c r="E32" s="78" t="s">
        <v>21</v>
      </c>
      <c r="F32" s="79">
        <v>17</v>
      </c>
      <c r="G32" s="80">
        <v>13.72</v>
      </c>
      <c r="H32" s="80">
        <f t="shared" si="8"/>
        <v>17.399999999999999</v>
      </c>
      <c r="I32" s="81">
        <f t="shared" ref="I32" si="17">ROUND(H32*F32,2)</f>
        <v>295.8</v>
      </c>
    </row>
    <row r="33" spans="1:11" s="73" customFormat="1" ht="17.100000000000001" customHeight="1">
      <c r="A33" s="88"/>
      <c r="B33" s="75" t="s">
        <v>159</v>
      </c>
      <c r="C33" s="76" t="s">
        <v>63</v>
      </c>
      <c r="D33" s="77" t="s">
        <v>60</v>
      </c>
      <c r="E33" s="78" t="s">
        <v>21</v>
      </c>
      <c r="F33" s="79">
        <v>1</v>
      </c>
      <c r="G33" s="80">
        <v>14.77</v>
      </c>
      <c r="H33" s="80">
        <f t="shared" si="8"/>
        <v>18.739999999999998</v>
      </c>
      <c r="I33" s="81">
        <f t="shared" ref="I33" si="18">ROUND(H33*F33,2)</f>
        <v>18.739999999999998</v>
      </c>
    </row>
    <row r="34" spans="1:11" s="72" customFormat="1" ht="17.100000000000001" customHeight="1">
      <c r="A34" s="88"/>
      <c r="B34" s="75" t="s">
        <v>160</v>
      </c>
      <c r="C34" s="76" t="s">
        <v>64</v>
      </c>
      <c r="D34" s="77" t="s">
        <v>61</v>
      </c>
      <c r="E34" s="78" t="s">
        <v>21</v>
      </c>
      <c r="F34" s="79">
        <v>6</v>
      </c>
      <c r="G34" s="80">
        <v>16.149999999999999</v>
      </c>
      <c r="H34" s="80">
        <f t="shared" si="8"/>
        <v>20.49</v>
      </c>
      <c r="I34" s="81">
        <f t="shared" ref="I34" si="19">ROUND(H34*F34,2)</f>
        <v>122.94</v>
      </c>
    </row>
    <row r="35" spans="1:11" s="73" customFormat="1" ht="17.100000000000001" customHeight="1">
      <c r="A35" s="88"/>
      <c r="B35" s="75" t="s">
        <v>161</v>
      </c>
      <c r="C35" s="76" t="s">
        <v>65</v>
      </c>
      <c r="D35" s="77" t="s">
        <v>66</v>
      </c>
      <c r="E35" s="78" t="s">
        <v>21</v>
      </c>
      <c r="F35" s="79">
        <v>1</v>
      </c>
      <c r="G35" s="80">
        <v>140.43</v>
      </c>
      <c r="H35" s="80">
        <f>ROUND(G35*1.2685*1.0589,2)</f>
        <v>188.63</v>
      </c>
      <c r="I35" s="81">
        <f t="shared" ref="I35:I37" si="20">ROUND(H35*F35,2)</f>
        <v>188.63</v>
      </c>
    </row>
    <row r="36" spans="1:11" s="73" customFormat="1" ht="17.100000000000001" customHeight="1">
      <c r="A36" s="88"/>
      <c r="B36" s="75" t="s">
        <v>162</v>
      </c>
      <c r="C36" s="76" t="s">
        <v>96</v>
      </c>
      <c r="D36" s="77" t="s">
        <v>124</v>
      </c>
      <c r="E36" s="78" t="s">
        <v>21</v>
      </c>
      <c r="F36" s="79">
        <v>1</v>
      </c>
      <c r="G36" s="82">
        <f>(288.88+298.95+208.89)/3</f>
        <v>265.57333333333332</v>
      </c>
      <c r="H36" s="80">
        <f t="shared" si="8"/>
        <v>336.88</v>
      </c>
      <c r="I36" s="81">
        <f t="shared" si="20"/>
        <v>336.88</v>
      </c>
    </row>
    <row r="37" spans="1:11" s="73" customFormat="1" ht="25.5">
      <c r="A37" s="88"/>
      <c r="B37" s="75" t="s">
        <v>163</v>
      </c>
      <c r="C37" s="76" t="s">
        <v>84</v>
      </c>
      <c r="D37" s="77" t="s">
        <v>85</v>
      </c>
      <c r="E37" s="78" t="s">
        <v>21</v>
      </c>
      <c r="F37" s="79">
        <v>30</v>
      </c>
      <c r="G37" s="80">
        <v>52.07</v>
      </c>
      <c r="H37" s="80">
        <f>ROUND(G37*1.2685*1.1138,2)</f>
        <v>73.569999999999993</v>
      </c>
      <c r="I37" s="81">
        <f t="shared" si="20"/>
        <v>2207.1</v>
      </c>
    </row>
    <row r="38" spans="1:11" s="73" customFormat="1" ht="25.5">
      <c r="A38" s="88"/>
      <c r="B38" s="75" t="s">
        <v>164</v>
      </c>
      <c r="C38" s="76" t="s">
        <v>67</v>
      </c>
      <c r="D38" s="77" t="s">
        <v>137</v>
      </c>
      <c r="E38" s="78" t="s">
        <v>27</v>
      </c>
      <c r="F38" s="79">
        <v>400</v>
      </c>
      <c r="G38" s="82">
        <v>6.1</v>
      </c>
      <c r="H38" s="80">
        <f t="shared" ref="H38:H41" si="21">ROUND(G38*1.2685*1.1138,2)</f>
        <v>8.6199999999999992</v>
      </c>
      <c r="I38" s="81">
        <f t="shared" ref="I38" si="22">ROUND(H38*F38,2)</f>
        <v>3448</v>
      </c>
    </row>
    <row r="39" spans="1:11" s="73" customFormat="1">
      <c r="A39" s="88"/>
      <c r="B39" s="75" t="s">
        <v>165</v>
      </c>
      <c r="C39" s="83" t="s">
        <v>115</v>
      </c>
      <c r="D39" s="84" t="s">
        <v>218</v>
      </c>
      <c r="E39" s="78" t="s">
        <v>21</v>
      </c>
      <c r="F39" s="85">
        <v>7</v>
      </c>
      <c r="G39" s="86">
        <f>8.54*3</f>
        <v>25.619999999999997</v>
      </c>
      <c r="H39" s="82">
        <f>ROUND(G39*1.2685,2)</f>
        <v>32.5</v>
      </c>
      <c r="I39" s="87">
        <f>ROUND(H39*F39,2)</f>
        <v>227.5</v>
      </c>
    </row>
    <row r="40" spans="1:11" s="73" customFormat="1" ht="25.5">
      <c r="A40" s="88"/>
      <c r="B40" s="75" t="s">
        <v>166</v>
      </c>
      <c r="C40" s="76" t="s">
        <v>68</v>
      </c>
      <c r="D40" s="77" t="s">
        <v>69</v>
      </c>
      <c r="E40" s="78" t="s">
        <v>21</v>
      </c>
      <c r="F40" s="79">
        <v>10</v>
      </c>
      <c r="G40" s="82">
        <v>8.6999999999999993</v>
      </c>
      <c r="H40" s="80">
        <f t="shared" si="21"/>
        <v>12.29</v>
      </c>
      <c r="I40" s="81">
        <f t="shared" ref="I40" si="23">ROUND(H40*F40,2)</f>
        <v>122.9</v>
      </c>
    </row>
    <row r="41" spans="1:11" s="73" customFormat="1" ht="25.5">
      <c r="A41" s="88"/>
      <c r="B41" s="75" t="s">
        <v>167</v>
      </c>
      <c r="C41" s="76" t="s">
        <v>128</v>
      </c>
      <c r="D41" s="77" t="s">
        <v>138</v>
      </c>
      <c r="E41" s="78" t="s">
        <v>21</v>
      </c>
      <c r="F41" s="79">
        <v>1</v>
      </c>
      <c r="G41" s="82">
        <v>9.58</v>
      </c>
      <c r="H41" s="80">
        <f t="shared" si="21"/>
        <v>13.54</v>
      </c>
      <c r="I41" s="81">
        <f t="shared" ref="I41" si="24">ROUND(H41*F41,2)</f>
        <v>13.54</v>
      </c>
    </row>
    <row r="42" spans="1:11" s="73" customFormat="1">
      <c r="A42" s="88"/>
      <c r="B42" s="75" t="s">
        <v>168</v>
      </c>
      <c r="C42" s="76" t="s">
        <v>96</v>
      </c>
      <c r="D42" s="77" t="s">
        <v>130</v>
      </c>
      <c r="E42" s="78" t="s">
        <v>21</v>
      </c>
      <c r="F42" s="79">
        <v>1</v>
      </c>
      <c r="G42" s="82">
        <f>(17.52+22.9+22.9)/3</f>
        <v>21.106666666666666</v>
      </c>
      <c r="H42" s="80">
        <f t="shared" ref="H42" si="25">ROUND(G42*1.2685,2)</f>
        <v>26.77</v>
      </c>
      <c r="I42" s="81">
        <f t="shared" ref="I42" si="26">ROUND(H42*F42,2)</f>
        <v>26.77</v>
      </c>
    </row>
    <row r="43" spans="1:11" s="73" customFormat="1" ht="25.5">
      <c r="A43" s="88"/>
      <c r="B43" s="75" t="s">
        <v>169</v>
      </c>
      <c r="C43" s="83" t="s">
        <v>70</v>
      </c>
      <c r="D43" s="84" t="s">
        <v>71</v>
      </c>
      <c r="E43" s="78" t="s">
        <v>21</v>
      </c>
      <c r="F43" s="85">
        <v>5</v>
      </c>
      <c r="G43" s="79">
        <v>59.51</v>
      </c>
      <c r="H43" s="80">
        <f>ROUND(G43*1.2685*1.1138,2)</f>
        <v>84.08</v>
      </c>
      <c r="I43" s="81">
        <f t="shared" ref="I43" si="27">ROUND(H43*F43,2)</f>
        <v>420.4</v>
      </c>
      <c r="K43" s="74"/>
    </row>
    <row r="44" spans="1:11" s="73" customFormat="1" ht="25.5">
      <c r="A44" s="88"/>
      <c r="B44" s="75" t="s">
        <v>170</v>
      </c>
      <c r="C44" s="83" t="s">
        <v>72</v>
      </c>
      <c r="D44" s="84" t="s">
        <v>80</v>
      </c>
      <c r="E44" s="78" t="s">
        <v>21</v>
      </c>
      <c r="F44" s="85">
        <v>2</v>
      </c>
      <c r="G44" s="86">
        <v>30.52</v>
      </c>
      <c r="H44" s="82">
        <f t="shared" si="8"/>
        <v>38.71</v>
      </c>
      <c r="I44" s="87">
        <f t="shared" ref="I44" si="28">ROUND(H44*F44,2)</f>
        <v>77.42</v>
      </c>
    </row>
    <row r="45" spans="1:11" s="73" customFormat="1" ht="25.5">
      <c r="A45" s="88"/>
      <c r="B45" s="75" t="s">
        <v>171</v>
      </c>
      <c r="C45" s="83" t="s">
        <v>73</v>
      </c>
      <c r="D45" s="84" t="s">
        <v>74</v>
      </c>
      <c r="E45" s="78" t="s">
        <v>21</v>
      </c>
      <c r="F45" s="85">
        <v>14</v>
      </c>
      <c r="G45" s="86">
        <v>43.68</v>
      </c>
      <c r="H45" s="82">
        <f t="shared" si="8"/>
        <v>55.41</v>
      </c>
      <c r="I45" s="87">
        <f t="shared" ref="I45" si="29">ROUND(H45*F45,2)</f>
        <v>775.74</v>
      </c>
    </row>
    <row r="46" spans="1:11" s="73" customFormat="1" ht="25.5">
      <c r="A46" s="88"/>
      <c r="B46" s="75" t="s">
        <v>172</v>
      </c>
      <c r="C46" s="83" t="s">
        <v>75</v>
      </c>
      <c r="D46" s="84" t="s">
        <v>81</v>
      </c>
      <c r="E46" s="78" t="s">
        <v>21</v>
      </c>
      <c r="F46" s="85">
        <v>10</v>
      </c>
      <c r="G46" s="86">
        <v>24.57</v>
      </c>
      <c r="H46" s="82">
        <f t="shared" si="8"/>
        <v>31.17</v>
      </c>
      <c r="I46" s="87">
        <f t="shared" ref="I46" si="30">ROUND(H46*F46,2)</f>
        <v>311.7</v>
      </c>
    </row>
    <row r="47" spans="1:11" s="73" customFormat="1" ht="25.5">
      <c r="A47" s="88"/>
      <c r="B47" s="75" t="s">
        <v>173</v>
      </c>
      <c r="C47" s="83" t="s">
        <v>76</v>
      </c>
      <c r="D47" s="84" t="s">
        <v>82</v>
      </c>
      <c r="E47" s="78" t="s">
        <v>21</v>
      </c>
      <c r="F47" s="85">
        <v>1</v>
      </c>
      <c r="G47" s="86">
        <v>38.76</v>
      </c>
      <c r="H47" s="82">
        <f t="shared" si="8"/>
        <v>49.17</v>
      </c>
      <c r="I47" s="87">
        <f t="shared" ref="I47" si="31">ROUND(H47*F47,2)</f>
        <v>49.17</v>
      </c>
    </row>
    <row r="48" spans="1:11" s="73" customFormat="1" ht="25.5">
      <c r="A48" s="88"/>
      <c r="B48" s="75" t="s">
        <v>174</v>
      </c>
      <c r="C48" s="83" t="s">
        <v>77</v>
      </c>
      <c r="D48" s="84" t="s">
        <v>78</v>
      </c>
      <c r="E48" s="78" t="s">
        <v>21</v>
      </c>
      <c r="F48" s="85">
        <v>3</v>
      </c>
      <c r="G48" s="86">
        <v>57.86</v>
      </c>
      <c r="H48" s="82">
        <f t="shared" si="8"/>
        <v>73.400000000000006</v>
      </c>
      <c r="I48" s="87">
        <f t="shared" ref="I48" si="32">ROUND(H48*F48,2)</f>
        <v>220.2</v>
      </c>
    </row>
    <row r="49" spans="1:9" s="73" customFormat="1" ht="25.5">
      <c r="A49" s="88"/>
      <c r="B49" s="75" t="s">
        <v>175</v>
      </c>
      <c r="C49" s="83" t="s">
        <v>79</v>
      </c>
      <c r="D49" s="84" t="s">
        <v>83</v>
      </c>
      <c r="E49" s="78" t="s">
        <v>21</v>
      </c>
      <c r="F49" s="85">
        <v>2</v>
      </c>
      <c r="G49" s="86">
        <v>52.95</v>
      </c>
      <c r="H49" s="82">
        <f t="shared" si="8"/>
        <v>67.17</v>
      </c>
      <c r="I49" s="87">
        <f t="shared" ref="I49" si="33">ROUND(H49*F49,2)</f>
        <v>134.34</v>
      </c>
    </row>
    <row r="50" spans="1:9" s="73" customFormat="1" ht="25.5">
      <c r="A50" s="88"/>
      <c r="B50" s="75" t="s">
        <v>176</v>
      </c>
      <c r="C50" s="83" t="s">
        <v>127</v>
      </c>
      <c r="D50" s="84" t="s">
        <v>141</v>
      </c>
      <c r="E50" s="78" t="s">
        <v>21</v>
      </c>
      <c r="F50" s="85">
        <v>82</v>
      </c>
      <c r="G50" s="86">
        <v>27.76</v>
      </c>
      <c r="H50" s="82">
        <f>ROUND(G50*1.2685,2)</f>
        <v>35.21</v>
      </c>
      <c r="I50" s="87">
        <f>ROUND(H50*F50,2)</f>
        <v>2887.22</v>
      </c>
    </row>
    <row r="51" spans="1:9" s="73" customFormat="1" ht="25.5">
      <c r="A51" s="88"/>
      <c r="B51" s="75" t="s">
        <v>177</v>
      </c>
      <c r="C51" s="83" t="s">
        <v>114</v>
      </c>
      <c r="D51" s="84" t="s">
        <v>140</v>
      </c>
      <c r="E51" s="78" t="s">
        <v>21</v>
      </c>
      <c r="F51" s="85">
        <v>7</v>
      </c>
      <c r="G51" s="86">
        <v>52.42</v>
      </c>
      <c r="H51" s="82">
        <f>ROUND(G51*1.2685,2)</f>
        <v>66.489999999999995</v>
      </c>
      <c r="I51" s="87">
        <f>ROUND(H51*F51,2)</f>
        <v>465.43</v>
      </c>
    </row>
    <row r="52" spans="1:9" s="73" customFormat="1" ht="25.5">
      <c r="A52" s="88"/>
      <c r="B52" s="75" t="s">
        <v>178</v>
      </c>
      <c r="C52" s="83" t="s">
        <v>87</v>
      </c>
      <c r="D52" s="84" t="s">
        <v>86</v>
      </c>
      <c r="E52" s="78" t="s">
        <v>21</v>
      </c>
      <c r="F52" s="85">
        <v>30</v>
      </c>
      <c r="G52" s="86">
        <v>2.72</v>
      </c>
      <c r="H52" s="82">
        <f>ROUND(G52*1.2685*1.1138,2)</f>
        <v>3.84</v>
      </c>
      <c r="I52" s="87">
        <f t="shared" ref="I52" si="34">ROUND(H52*F52,2)</f>
        <v>115.2</v>
      </c>
    </row>
    <row r="53" spans="1:9" s="73" customFormat="1" ht="25.5">
      <c r="A53" s="88"/>
      <c r="B53" s="75" t="s">
        <v>179</v>
      </c>
      <c r="C53" s="83" t="s">
        <v>90</v>
      </c>
      <c r="D53" s="84" t="s">
        <v>93</v>
      </c>
      <c r="E53" s="78" t="s">
        <v>21</v>
      </c>
      <c r="F53" s="85">
        <v>25</v>
      </c>
      <c r="G53" s="86">
        <v>33.6</v>
      </c>
      <c r="H53" s="82">
        <f t="shared" si="8"/>
        <v>42.62</v>
      </c>
      <c r="I53" s="87">
        <f t="shared" ref="I53" si="35">ROUND(H53*F53,2)</f>
        <v>1065.5</v>
      </c>
    </row>
    <row r="54" spans="1:9" s="73" customFormat="1" ht="25.5">
      <c r="A54" s="88"/>
      <c r="B54" s="75" t="s">
        <v>180</v>
      </c>
      <c r="C54" s="83" t="s">
        <v>91</v>
      </c>
      <c r="D54" s="84" t="s">
        <v>92</v>
      </c>
      <c r="E54" s="78" t="s">
        <v>21</v>
      </c>
      <c r="F54" s="85">
        <v>35</v>
      </c>
      <c r="G54" s="86">
        <v>100.53</v>
      </c>
      <c r="H54" s="82">
        <f t="shared" si="8"/>
        <v>127.52</v>
      </c>
      <c r="I54" s="87">
        <f t="shared" ref="I54" si="36">ROUND(H54*F54,2)</f>
        <v>4463.2</v>
      </c>
    </row>
    <row r="55" spans="1:9" s="73" customFormat="1" ht="25.5">
      <c r="A55" s="88"/>
      <c r="B55" s="75" t="s">
        <v>181</v>
      </c>
      <c r="C55" s="83" t="s">
        <v>88</v>
      </c>
      <c r="D55" s="84" t="s">
        <v>89</v>
      </c>
      <c r="E55" s="78" t="s">
        <v>21</v>
      </c>
      <c r="F55" s="85">
        <v>12</v>
      </c>
      <c r="G55" s="86">
        <v>17.86</v>
      </c>
      <c r="H55" s="82">
        <f>ROUND(G55*1.2685,2)</f>
        <v>22.66</v>
      </c>
      <c r="I55" s="87">
        <f t="shared" ref="I55" si="37">ROUND(H55*F55,2)</f>
        <v>271.92</v>
      </c>
    </row>
    <row r="56" spans="1:9" s="73" customFormat="1" ht="25.5">
      <c r="A56" s="88"/>
      <c r="B56" s="75" t="s">
        <v>182</v>
      </c>
      <c r="C56" s="83" t="s">
        <v>94</v>
      </c>
      <c r="D56" s="84" t="s">
        <v>95</v>
      </c>
      <c r="E56" s="78" t="s">
        <v>21</v>
      </c>
      <c r="F56" s="85">
        <v>500</v>
      </c>
      <c r="G56" s="86">
        <v>0.73</v>
      </c>
      <c r="H56" s="82">
        <f>ROUND(G56*1.2685*1.1138,2)</f>
        <v>1.03</v>
      </c>
      <c r="I56" s="87">
        <f t="shared" ref="I56:I57" si="38">ROUND(H56*F56,2)</f>
        <v>515</v>
      </c>
    </row>
    <row r="57" spans="1:9" s="73" customFormat="1">
      <c r="A57" s="88"/>
      <c r="B57" s="75" t="s">
        <v>183</v>
      </c>
      <c r="C57" s="83" t="s">
        <v>96</v>
      </c>
      <c r="D57" s="84" t="s">
        <v>97</v>
      </c>
      <c r="E57" s="78" t="s">
        <v>21</v>
      </c>
      <c r="F57" s="85">
        <v>400</v>
      </c>
      <c r="G57" s="86">
        <v>0.09</v>
      </c>
      <c r="H57" s="82">
        <f t="shared" si="8"/>
        <v>0.11</v>
      </c>
      <c r="I57" s="87">
        <f t="shared" si="38"/>
        <v>44</v>
      </c>
    </row>
    <row r="58" spans="1:9" s="73" customFormat="1" ht="25.5">
      <c r="A58" s="88"/>
      <c r="B58" s="75" t="s">
        <v>184</v>
      </c>
      <c r="C58" s="83" t="s">
        <v>98</v>
      </c>
      <c r="D58" s="84" t="s">
        <v>99</v>
      </c>
      <c r="E58" s="78" t="s">
        <v>21</v>
      </c>
      <c r="F58" s="85">
        <v>2</v>
      </c>
      <c r="G58" s="86">
        <v>0.53</v>
      </c>
      <c r="H58" s="82">
        <f>ROUND(G58*1.2685*1.1138,2)</f>
        <v>0.75</v>
      </c>
      <c r="I58" s="87">
        <f t="shared" ref="I58:I59" si="39">ROUND(H58*F58,2)</f>
        <v>1.5</v>
      </c>
    </row>
    <row r="59" spans="1:9" s="89" customFormat="1">
      <c r="A59" s="88"/>
      <c r="B59" s="75" t="s">
        <v>185</v>
      </c>
      <c r="C59" s="83" t="s">
        <v>96</v>
      </c>
      <c r="D59" s="84" t="s">
        <v>139</v>
      </c>
      <c r="E59" s="78" t="s">
        <v>21</v>
      </c>
      <c r="F59" s="85">
        <v>12</v>
      </c>
      <c r="G59" s="86">
        <v>5.5</v>
      </c>
      <c r="H59" s="82">
        <f t="shared" si="8"/>
        <v>6.98</v>
      </c>
      <c r="I59" s="87">
        <f t="shared" si="39"/>
        <v>83.76</v>
      </c>
    </row>
    <row r="60" spans="1:9" s="73" customFormat="1" ht="25.5">
      <c r="A60" s="88"/>
      <c r="B60" s="75" t="s">
        <v>186</v>
      </c>
      <c r="C60" s="83" t="s">
        <v>100</v>
      </c>
      <c r="D60" s="84" t="s">
        <v>101</v>
      </c>
      <c r="E60" s="78" t="s">
        <v>21</v>
      </c>
      <c r="F60" s="85">
        <v>500</v>
      </c>
      <c r="G60" s="86">
        <v>0.36</v>
      </c>
      <c r="H60" s="82">
        <f>ROUND(G60*1.2685*1.1138,2)</f>
        <v>0.51</v>
      </c>
      <c r="I60" s="87">
        <f t="shared" ref="I60" si="40">ROUND(H60*F60,2)</f>
        <v>255</v>
      </c>
    </row>
    <row r="61" spans="1:9" s="73" customFormat="1" ht="25.5">
      <c r="A61" s="88"/>
      <c r="B61" s="75" t="s">
        <v>187</v>
      </c>
      <c r="C61" s="83" t="s">
        <v>103</v>
      </c>
      <c r="D61" s="84" t="s">
        <v>102</v>
      </c>
      <c r="E61" s="78" t="s">
        <v>21</v>
      </c>
      <c r="F61" s="85">
        <v>3</v>
      </c>
      <c r="G61" s="86">
        <v>142.51</v>
      </c>
      <c r="H61" s="82">
        <f>ROUND(G61*1.2685*1.1138,2)</f>
        <v>201.35</v>
      </c>
      <c r="I61" s="87">
        <f t="shared" ref="I61" si="41">ROUND(H61*F61,2)</f>
        <v>604.04999999999995</v>
      </c>
    </row>
    <row r="62" spans="1:9" s="73" customFormat="1" ht="38.25">
      <c r="A62" s="88"/>
      <c r="B62" s="75" t="s">
        <v>188</v>
      </c>
      <c r="C62" s="83" t="s">
        <v>104</v>
      </c>
      <c r="D62" s="84" t="s">
        <v>125</v>
      </c>
      <c r="E62" s="78" t="s">
        <v>21</v>
      </c>
      <c r="F62" s="85">
        <v>1</v>
      </c>
      <c r="G62" s="86">
        <v>704.26</v>
      </c>
      <c r="H62" s="82">
        <f>ROUND(G62*1.2685*1.1138,2)</f>
        <v>995.02</v>
      </c>
      <c r="I62" s="87">
        <f t="shared" ref="I62" si="42">ROUND(H62*F62,2)</f>
        <v>995.02</v>
      </c>
    </row>
    <row r="63" spans="1:9" s="73" customFormat="1" ht="25.5">
      <c r="A63" s="88"/>
      <c r="B63" s="75" t="s">
        <v>189</v>
      </c>
      <c r="C63" s="83" t="s">
        <v>105</v>
      </c>
      <c r="D63" s="84" t="s">
        <v>126</v>
      </c>
      <c r="E63" s="78" t="s">
        <v>21</v>
      </c>
      <c r="F63" s="85">
        <v>2</v>
      </c>
      <c r="G63" s="86">
        <v>202.38</v>
      </c>
      <c r="H63" s="82">
        <f t="shared" si="8"/>
        <v>256.72000000000003</v>
      </c>
      <c r="I63" s="87">
        <f t="shared" ref="I63:I64" si="43">ROUND(H63*F63,2)</f>
        <v>513.44000000000005</v>
      </c>
    </row>
    <row r="64" spans="1:9" s="73" customFormat="1">
      <c r="A64" s="88"/>
      <c r="B64" s="75" t="s">
        <v>190</v>
      </c>
      <c r="C64" s="83" t="s">
        <v>96</v>
      </c>
      <c r="D64" s="84" t="s">
        <v>106</v>
      </c>
      <c r="E64" s="78" t="s">
        <v>21</v>
      </c>
      <c r="F64" s="85">
        <v>1</v>
      </c>
      <c r="G64" s="86">
        <v>71.89</v>
      </c>
      <c r="H64" s="82">
        <f t="shared" si="8"/>
        <v>91.19</v>
      </c>
      <c r="I64" s="87">
        <f t="shared" si="43"/>
        <v>91.19</v>
      </c>
    </row>
    <row r="65" spans="1:20" s="73" customFormat="1" ht="25.5">
      <c r="A65" s="88"/>
      <c r="B65" s="75" t="s">
        <v>191</v>
      </c>
      <c r="C65" s="83" t="s">
        <v>107</v>
      </c>
      <c r="D65" s="84" t="s">
        <v>108</v>
      </c>
      <c r="E65" s="78" t="s">
        <v>21</v>
      </c>
      <c r="F65" s="85">
        <v>2</v>
      </c>
      <c r="G65" s="86">
        <v>47.42</v>
      </c>
      <c r="H65" s="82">
        <f>ROUND(G65*1.2685*1.1138,2)</f>
        <v>67</v>
      </c>
      <c r="I65" s="87">
        <f t="shared" ref="I65" si="44">ROUND(H65*F65,2)</f>
        <v>134</v>
      </c>
    </row>
    <row r="66" spans="1:20" s="73" customFormat="1" ht="25.5">
      <c r="A66" s="88"/>
      <c r="B66" s="75" t="s">
        <v>192</v>
      </c>
      <c r="C66" s="83" t="s">
        <v>109</v>
      </c>
      <c r="D66" s="84" t="s">
        <v>110</v>
      </c>
      <c r="E66" s="78" t="s">
        <v>21</v>
      </c>
      <c r="F66" s="85">
        <v>11</v>
      </c>
      <c r="G66" s="86">
        <v>27.62</v>
      </c>
      <c r="H66" s="82">
        <f>ROUND(G66*1.2685*1.1138,2)</f>
        <v>39.020000000000003</v>
      </c>
      <c r="I66" s="87">
        <f t="shared" ref="I66" si="45">ROUND(H66*F66,2)</f>
        <v>429.22</v>
      </c>
    </row>
    <row r="67" spans="1:20" s="73" customFormat="1" ht="25.5">
      <c r="A67" s="88"/>
      <c r="B67" s="75" t="s">
        <v>193</v>
      </c>
      <c r="C67" s="83" t="s">
        <v>111</v>
      </c>
      <c r="D67" s="84" t="s">
        <v>112</v>
      </c>
      <c r="E67" s="78" t="s">
        <v>21</v>
      </c>
      <c r="F67" s="85">
        <v>51</v>
      </c>
      <c r="G67" s="86">
        <v>1.96</v>
      </c>
      <c r="H67" s="82">
        <f>ROUND(G67*1.2685*1.1138,2)</f>
        <v>2.77</v>
      </c>
      <c r="I67" s="87">
        <f t="shared" ref="I67" si="46">ROUND(H67*F67,2)</f>
        <v>141.27000000000001</v>
      </c>
    </row>
    <row r="68" spans="1:20" s="73" customFormat="1">
      <c r="A68" s="88"/>
      <c r="B68" s="75" t="s">
        <v>194</v>
      </c>
      <c r="C68" s="83" t="s">
        <v>96</v>
      </c>
      <c r="D68" s="84" t="s">
        <v>113</v>
      </c>
      <c r="E68" s="78" t="s">
        <v>21</v>
      </c>
      <c r="F68" s="85">
        <v>1</v>
      </c>
      <c r="G68" s="86">
        <v>28.9</v>
      </c>
      <c r="H68" s="82">
        <f>ROUND(G68*1.2685,2)</f>
        <v>36.659999999999997</v>
      </c>
      <c r="I68" s="87">
        <f>ROUND(H68*F68,2)</f>
        <v>36.659999999999997</v>
      </c>
    </row>
    <row r="69" spans="1:20" s="55" customFormat="1" ht="15" customHeight="1">
      <c r="A69" s="42"/>
      <c r="B69" s="142"/>
      <c r="C69" s="143"/>
      <c r="D69" s="143"/>
      <c r="E69" s="143"/>
      <c r="F69" s="143"/>
      <c r="G69" s="143"/>
      <c r="H69" s="144"/>
      <c r="I69" s="52">
        <f>SUM(I18:I68)</f>
        <v>52718.339999999989</v>
      </c>
      <c r="K69" s="51"/>
      <c r="L69" s="51"/>
      <c r="M69" s="51"/>
      <c r="N69" s="51"/>
      <c r="O69" s="53"/>
      <c r="P69" s="53"/>
      <c r="Q69" s="53"/>
      <c r="R69" s="53"/>
      <c r="S69" s="53"/>
      <c r="T69" s="53"/>
    </row>
    <row r="70" spans="1:20" s="89" customFormat="1">
      <c r="A70" s="42"/>
      <c r="B70" s="48" t="s">
        <v>15</v>
      </c>
      <c r="C70" s="15"/>
      <c r="D70" s="16" t="s">
        <v>198</v>
      </c>
      <c r="E70" s="139"/>
      <c r="F70" s="140"/>
      <c r="G70" s="140"/>
      <c r="H70" s="140"/>
      <c r="I70" s="141"/>
    </row>
    <row r="71" spans="1:20" s="90" customFormat="1" ht="63.75">
      <c r="A71" s="88"/>
      <c r="B71" s="75" t="s">
        <v>199</v>
      </c>
      <c r="C71" s="83" t="s">
        <v>96</v>
      </c>
      <c r="D71" s="84" t="s">
        <v>207</v>
      </c>
      <c r="E71" s="78" t="s">
        <v>21</v>
      </c>
      <c r="F71" s="85">
        <v>1</v>
      </c>
      <c r="G71" s="86">
        <v>800</v>
      </c>
      <c r="H71" s="82">
        <f>ROUND(G71*1.2685,2)</f>
        <v>1014.8</v>
      </c>
      <c r="I71" s="87">
        <f>ROUND(H71*F71,2)</f>
        <v>1014.8</v>
      </c>
    </row>
    <row r="72" spans="1:20" s="90" customFormat="1" ht="25.5">
      <c r="A72" s="88"/>
      <c r="B72" s="75" t="s">
        <v>200</v>
      </c>
      <c r="C72" s="83" t="s">
        <v>96</v>
      </c>
      <c r="D72" s="84" t="s">
        <v>208</v>
      </c>
      <c r="E72" s="78" t="s">
        <v>21</v>
      </c>
      <c r="F72" s="85">
        <v>1</v>
      </c>
      <c r="G72" s="86">
        <v>280</v>
      </c>
      <c r="H72" s="82">
        <f>ROUND(G72*1.2685,2)</f>
        <v>355.18</v>
      </c>
      <c r="I72" s="87">
        <f>ROUND(H72*F72,2)</f>
        <v>355.18</v>
      </c>
    </row>
    <row r="73" spans="1:20" s="89" customFormat="1" ht="25.5">
      <c r="A73" s="88"/>
      <c r="B73" s="75" t="s">
        <v>206</v>
      </c>
      <c r="C73" s="83" t="s">
        <v>96</v>
      </c>
      <c r="D73" s="84" t="s">
        <v>201</v>
      </c>
      <c r="E73" s="78" t="s">
        <v>21</v>
      </c>
      <c r="F73" s="85">
        <v>1</v>
      </c>
      <c r="G73" s="86">
        <v>400</v>
      </c>
      <c r="H73" s="82">
        <f>ROUND(G73*1.2685,2)</f>
        <v>507.4</v>
      </c>
      <c r="I73" s="87">
        <f>ROUND(H73*F73,2)</f>
        <v>507.4</v>
      </c>
    </row>
    <row r="74" spans="1:20" s="89" customFormat="1" ht="15" customHeight="1">
      <c r="A74" s="42"/>
      <c r="B74" s="142"/>
      <c r="C74" s="143"/>
      <c r="D74" s="143"/>
      <c r="E74" s="143"/>
      <c r="F74" s="143"/>
      <c r="G74" s="143"/>
      <c r="H74" s="144"/>
      <c r="I74" s="52">
        <f>ROUND(SUM(I71:I73),2)</f>
        <v>1877.38</v>
      </c>
      <c r="K74" s="51"/>
      <c r="L74" s="51"/>
      <c r="M74" s="51"/>
      <c r="N74" s="51"/>
      <c r="O74" s="53"/>
      <c r="P74" s="53"/>
      <c r="Q74" s="53"/>
      <c r="R74" s="53"/>
      <c r="S74" s="53"/>
      <c r="T74" s="53"/>
    </row>
    <row r="75" spans="1:20" s="90" customFormat="1">
      <c r="A75" s="42"/>
      <c r="B75" s="96" t="s">
        <v>16</v>
      </c>
      <c r="C75" s="97"/>
      <c r="D75" s="98" t="s">
        <v>211</v>
      </c>
      <c r="E75" s="98"/>
      <c r="F75" s="98"/>
      <c r="G75" s="98"/>
      <c r="H75" s="98"/>
      <c r="I75" s="99"/>
      <c r="K75" s="53"/>
      <c r="L75" s="53"/>
      <c r="M75" s="53"/>
      <c r="N75" s="53"/>
      <c r="O75" s="53"/>
      <c r="P75" s="53"/>
      <c r="Q75" s="53"/>
      <c r="R75" s="53"/>
      <c r="S75" s="53"/>
      <c r="T75" s="53"/>
    </row>
    <row r="76" spans="1:20" s="90" customFormat="1">
      <c r="A76" s="42"/>
      <c r="B76" s="100" t="s">
        <v>214</v>
      </c>
      <c r="C76" s="83" t="s">
        <v>212</v>
      </c>
      <c r="D76" s="102" t="s">
        <v>216</v>
      </c>
      <c r="E76" s="101" t="s">
        <v>20</v>
      </c>
      <c r="F76" s="103">
        <v>640.4</v>
      </c>
      <c r="G76" s="104">
        <v>2.44</v>
      </c>
      <c r="H76" s="104">
        <f>ROUND(G76*1.2685,2)</f>
        <v>3.1</v>
      </c>
      <c r="I76" s="104">
        <f>ROUND(F76*H76,2)</f>
        <v>1985.24</v>
      </c>
      <c r="K76" s="53"/>
      <c r="L76" s="53"/>
      <c r="M76" s="53"/>
      <c r="N76" s="53"/>
      <c r="O76" s="53"/>
      <c r="P76" s="53"/>
      <c r="Q76" s="53"/>
      <c r="R76" s="53"/>
      <c r="S76" s="53"/>
      <c r="T76" s="53"/>
    </row>
    <row r="77" spans="1:20" s="90" customFormat="1" ht="15" customHeight="1">
      <c r="A77" s="42"/>
      <c r="B77" s="142"/>
      <c r="C77" s="143"/>
      <c r="D77" s="143"/>
      <c r="E77" s="143"/>
      <c r="F77" s="143"/>
      <c r="G77" s="143"/>
      <c r="H77" s="144"/>
      <c r="I77" s="52">
        <f>ROUND(SUM(I76),2)</f>
        <v>1985.24</v>
      </c>
      <c r="K77" s="51"/>
      <c r="L77" s="51"/>
      <c r="M77" s="51"/>
      <c r="N77" s="51"/>
      <c r="O77" s="53"/>
      <c r="P77" s="53"/>
      <c r="Q77" s="53"/>
      <c r="R77" s="53"/>
      <c r="S77" s="53"/>
      <c r="T77" s="53"/>
    </row>
    <row r="78" spans="1:20" s="90" customFormat="1">
      <c r="A78" s="42"/>
      <c r="B78" s="96" t="s">
        <v>17</v>
      </c>
      <c r="C78" s="97"/>
      <c r="D78" s="98" t="s">
        <v>213</v>
      </c>
      <c r="E78" s="98"/>
      <c r="F78" s="98"/>
      <c r="G78" s="98"/>
      <c r="H78" s="98"/>
      <c r="I78" s="99"/>
      <c r="K78" s="53"/>
      <c r="L78" s="53"/>
      <c r="M78" s="53"/>
      <c r="N78" s="53"/>
      <c r="O78" s="53"/>
      <c r="P78" s="53"/>
      <c r="Q78" s="53"/>
      <c r="R78" s="53"/>
      <c r="S78" s="53"/>
      <c r="T78" s="53"/>
    </row>
    <row r="79" spans="1:20" s="90" customFormat="1">
      <c r="A79" s="42"/>
      <c r="B79" s="100" t="s">
        <v>215</v>
      </c>
      <c r="C79" s="105" t="s">
        <v>96</v>
      </c>
      <c r="D79" s="102" t="s">
        <v>202</v>
      </c>
      <c r="E79" s="101" t="s">
        <v>21</v>
      </c>
      <c r="F79" s="103">
        <v>1</v>
      </c>
      <c r="G79" s="104">
        <v>2500</v>
      </c>
      <c r="H79" s="104">
        <f>ROUND(G79*1.2685,2)</f>
        <v>3171.25</v>
      </c>
      <c r="I79" s="104">
        <f>ROUND(F79*H79,2)</f>
        <v>3171.25</v>
      </c>
      <c r="K79" s="53"/>
      <c r="L79" s="53"/>
      <c r="M79" s="53"/>
      <c r="N79" s="53"/>
      <c r="O79" s="53"/>
      <c r="P79" s="53"/>
      <c r="Q79" s="53"/>
      <c r="R79" s="53"/>
      <c r="S79" s="53"/>
      <c r="T79" s="53"/>
    </row>
    <row r="80" spans="1:20" s="90" customFormat="1" ht="15" customHeight="1">
      <c r="A80" s="42"/>
      <c r="B80" s="142"/>
      <c r="C80" s="143"/>
      <c r="D80" s="143"/>
      <c r="E80" s="143"/>
      <c r="F80" s="143"/>
      <c r="G80" s="143"/>
      <c r="H80" s="144"/>
      <c r="I80" s="52">
        <f>ROUND(SUM(I79),2)</f>
        <v>3171.25</v>
      </c>
      <c r="K80" s="51"/>
      <c r="L80" s="51"/>
      <c r="M80" s="51"/>
      <c r="N80" s="51"/>
      <c r="O80" s="53"/>
      <c r="P80" s="53"/>
      <c r="Q80" s="53"/>
      <c r="R80" s="53"/>
      <c r="S80" s="53"/>
      <c r="T80" s="53"/>
    </row>
    <row r="81" spans="1:20" s="29" customFormat="1" ht="15.75" thickBot="1">
      <c r="A81" s="42"/>
      <c r="B81" s="154" t="s">
        <v>18</v>
      </c>
      <c r="C81" s="155"/>
      <c r="D81" s="155"/>
      <c r="E81" s="155"/>
      <c r="F81" s="155"/>
      <c r="G81" s="155"/>
      <c r="H81" s="156"/>
      <c r="I81" s="25">
        <f>ROUND(SUM(I16,I74,I69,I77,I80),2)</f>
        <v>64418.86</v>
      </c>
      <c r="M81" s="17"/>
      <c r="N81" s="17"/>
      <c r="O81" s="17"/>
      <c r="P81" s="17"/>
      <c r="Q81" s="17"/>
      <c r="R81" s="17"/>
      <c r="S81" s="17"/>
      <c r="T81" s="17"/>
    </row>
    <row r="82" spans="1:20" s="29" customFormat="1">
      <c r="A82" s="42"/>
      <c r="B82" s="49"/>
      <c r="C82" s="27"/>
      <c r="D82" s="27"/>
      <c r="E82" s="27"/>
      <c r="F82" s="27"/>
      <c r="G82" s="27"/>
      <c r="H82" s="27"/>
      <c r="I82" s="35"/>
      <c r="M82" s="17"/>
      <c r="N82" s="17"/>
      <c r="O82" s="17"/>
      <c r="P82" s="17"/>
      <c r="Q82" s="17"/>
      <c r="R82" s="17"/>
      <c r="S82" s="17"/>
      <c r="T82" s="17"/>
    </row>
    <row r="83" spans="1:20" s="89" customFormat="1">
      <c r="A83" s="42"/>
      <c r="B83" s="50"/>
      <c r="C83" s="26"/>
      <c r="D83" s="26"/>
      <c r="E83" s="26"/>
      <c r="F83" s="26"/>
      <c r="G83" s="26"/>
      <c r="H83" s="26"/>
      <c r="I83" s="36"/>
      <c r="M83" s="53"/>
      <c r="N83" s="53"/>
      <c r="O83" s="53"/>
      <c r="P83" s="53"/>
      <c r="Q83" s="53"/>
      <c r="R83" s="53"/>
      <c r="S83" s="53"/>
      <c r="T83" s="53"/>
    </row>
    <row r="84" spans="1:20" s="89" customFormat="1">
      <c r="A84" s="42"/>
      <c r="B84" s="50"/>
      <c r="C84" s="26"/>
      <c r="D84" s="26"/>
      <c r="E84" s="26"/>
      <c r="F84" s="26"/>
      <c r="G84" s="26"/>
      <c r="H84" s="26"/>
      <c r="I84" s="36"/>
      <c r="M84" s="53"/>
      <c r="N84" s="53"/>
      <c r="O84" s="53"/>
      <c r="P84" s="53"/>
      <c r="Q84" s="53"/>
      <c r="R84" s="53"/>
      <c r="S84" s="53"/>
      <c r="T84" s="53"/>
    </row>
    <row r="85" spans="1:20" s="89" customFormat="1">
      <c r="A85" s="42"/>
      <c r="B85" s="50"/>
      <c r="C85" s="26"/>
      <c r="D85" s="26"/>
      <c r="E85" s="26"/>
      <c r="F85" s="26"/>
      <c r="G85" s="26"/>
      <c r="H85" s="26"/>
      <c r="I85" s="36"/>
      <c r="M85" s="53"/>
      <c r="N85" s="53"/>
      <c r="O85" s="53"/>
      <c r="P85" s="53"/>
      <c r="Q85" s="53"/>
      <c r="R85" s="53"/>
      <c r="S85" s="53"/>
      <c r="T85" s="53"/>
    </row>
    <row r="86" spans="1:20" s="89" customFormat="1">
      <c r="A86" s="42"/>
      <c r="B86" s="50"/>
      <c r="C86" s="26"/>
      <c r="D86" s="26"/>
      <c r="E86" s="26"/>
      <c r="F86" s="26"/>
      <c r="G86" s="26"/>
      <c r="H86" s="26"/>
      <c r="I86" s="36"/>
      <c r="M86" s="53"/>
      <c r="N86" s="53"/>
      <c r="O86" s="53"/>
      <c r="P86" s="53"/>
      <c r="Q86" s="53"/>
      <c r="R86" s="53"/>
      <c r="S86" s="53"/>
      <c r="T86" s="53"/>
    </row>
    <row r="87" spans="1:20" s="24" customFormat="1">
      <c r="A87" s="42"/>
      <c r="B87" s="50"/>
      <c r="C87" s="26"/>
      <c r="D87" s="26"/>
      <c r="E87" s="26"/>
      <c r="F87" s="26"/>
      <c r="G87" s="26"/>
      <c r="H87" s="26"/>
      <c r="I87" s="36"/>
      <c r="M87" s="17"/>
      <c r="N87" s="17"/>
      <c r="O87" s="17"/>
      <c r="P87" s="17"/>
      <c r="Q87" s="17"/>
      <c r="R87" s="17"/>
      <c r="S87" s="17"/>
      <c r="T87" s="17"/>
    </row>
    <row r="88" spans="1:20" s="31" customFormat="1">
      <c r="A88" s="42"/>
      <c r="B88" s="50"/>
      <c r="C88" s="26"/>
      <c r="D88" s="26"/>
      <c r="E88" s="26"/>
      <c r="F88" s="26"/>
      <c r="G88" s="26"/>
      <c r="H88" s="26"/>
      <c r="I88" s="36"/>
      <c r="M88" s="17"/>
      <c r="N88" s="17"/>
      <c r="O88" s="17"/>
      <c r="P88" s="17"/>
      <c r="Q88" s="17"/>
      <c r="R88" s="17"/>
      <c r="S88" s="17"/>
      <c r="T88" s="17"/>
    </row>
    <row r="89" spans="1:20">
      <c r="A89" s="42"/>
      <c r="B89" s="148" t="s">
        <v>23</v>
      </c>
      <c r="C89" s="149"/>
      <c r="D89" s="149"/>
      <c r="E89" s="149"/>
      <c r="F89" s="149"/>
      <c r="G89" s="149"/>
      <c r="H89" s="149"/>
      <c r="I89" s="150"/>
      <c r="K89" s="53"/>
      <c r="L89" s="11"/>
      <c r="M89" s="11"/>
      <c r="N89" s="11"/>
      <c r="O89" s="11"/>
      <c r="P89" s="11"/>
      <c r="Q89" s="11"/>
      <c r="R89" s="11"/>
      <c r="S89" s="11"/>
      <c r="T89" s="11"/>
    </row>
    <row r="90" spans="1:20">
      <c r="A90" s="42"/>
      <c r="B90" s="148" t="s">
        <v>19</v>
      </c>
      <c r="C90" s="149"/>
      <c r="D90" s="149"/>
      <c r="E90" s="149"/>
      <c r="F90" s="149"/>
      <c r="G90" s="149"/>
      <c r="H90" s="149"/>
      <c r="I90" s="150"/>
      <c r="K90" s="11"/>
      <c r="L90" s="11"/>
      <c r="M90" s="11"/>
      <c r="N90" s="11"/>
      <c r="O90" s="11"/>
      <c r="P90" s="11"/>
      <c r="Q90" s="11"/>
      <c r="R90" s="11"/>
      <c r="S90" s="11"/>
      <c r="T90" s="11"/>
    </row>
    <row r="91" spans="1:20">
      <c r="A91" s="42"/>
      <c r="B91" s="151" t="s">
        <v>24</v>
      </c>
      <c r="C91" s="152"/>
      <c r="D91" s="152"/>
      <c r="E91" s="152"/>
      <c r="F91" s="152"/>
      <c r="G91" s="152"/>
      <c r="H91" s="152"/>
      <c r="I91" s="153"/>
      <c r="K91" s="11"/>
      <c r="L91" s="11"/>
      <c r="M91" s="11"/>
      <c r="N91" s="11"/>
      <c r="O91" s="11"/>
      <c r="P91" s="11"/>
      <c r="Q91" s="11"/>
      <c r="R91" s="11"/>
      <c r="S91" s="11"/>
      <c r="T91" s="11"/>
    </row>
    <row r="93" spans="1:20">
      <c r="B93" s="23"/>
      <c r="C93" s="23"/>
      <c r="D93" s="23"/>
      <c r="E93" s="23"/>
    </row>
    <row r="94" spans="1:20">
      <c r="B94" s="23"/>
      <c r="C94" s="23"/>
      <c r="D94" s="23"/>
      <c r="E94" s="23"/>
    </row>
    <row r="95" spans="1:20">
      <c r="B95" s="23"/>
      <c r="C95" s="23"/>
      <c r="D95" s="23"/>
      <c r="E95" s="23"/>
    </row>
    <row r="96" spans="1:20">
      <c r="B96" s="23"/>
      <c r="C96" s="23"/>
      <c r="D96" s="23"/>
      <c r="E96" s="23"/>
    </row>
    <row r="97" spans="2:8">
      <c r="B97" s="23"/>
      <c r="C97" s="23"/>
      <c r="D97" s="23"/>
      <c r="E97" s="23"/>
      <c r="H97" s="31" t="s">
        <v>22</v>
      </c>
    </row>
    <row r="100" spans="2:8">
      <c r="B100" s="18"/>
      <c r="C100" s="18"/>
      <c r="D100" s="18"/>
      <c r="E100" s="18"/>
      <c r="F100" s="18"/>
      <c r="G100" s="18"/>
      <c r="H100" s="18"/>
    </row>
    <row r="101" spans="2:8">
      <c r="B101" s="18"/>
      <c r="C101" s="18"/>
      <c r="D101" s="18"/>
      <c r="E101" s="18"/>
      <c r="F101" s="18"/>
      <c r="G101" s="18"/>
      <c r="H101" s="18"/>
    </row>
    <row r="102" spans="2:8">
      <c r="B102" s="18"/>
      <c r="C102" s="18"/>
      <c r="D102" s="18"/>
      <c r="E102" s="18"/>
      <c r="F102" s="18"/>
      <c r="G102" s="18"/>
      <c r="H102" s="18"/>
    </row>
    <row r="103" spans="2:8">
      <c r="B103" s="18"/>
      <c r="C103" s="18"/>
      <c r="D103" s="18"/>
      <c r="E103" s="18"/>
      <c r="F103" s="18"/>
      <c r="G103" s="18"/>
      <c r="H103" s="18"/>
    </row>
    <row r="104" spans="2:8">
      <c r="B104" s="18"/>
      <c r="C104" s="18"/>
      <c r="D104" s="18"/>
      <c r="E104" s="18"/>
      <c r="F104" s="18"/>
      <c r="G104" s="18"/>
      <c r="H104" s="18"/>
    </row>
    <row r="105" spans="2:8">
      <c r="B105" s="18"/>
      <c r="C105" s="18"/>
      <c r="D105" s="18"/>
      <c r="E105" s="18"/>
      <c r="F105" s="18"/>
      <c r="G105" s="18"/>
      <c r="H105" s="18"/>
    </row>
  </sheetData>
  <mergeCells count="20">
    <mergeCell ref="B89:I89"/>
    <mergeCell ref="B91:I91"/>
    <mergeCell ref="B90:I90"/>
    <mergeCell ref="B81:H81"/>
    <mergeCell ref="B77:H77"/>
    <mergeCell ref="B80:H80"/>
    <mergeCell ref="K8:L8"/>
    <mergeCell ref="M8:N8"/>
    <mergeCell ref="K6:T6"/>
    <mergeCell ref="S8:T8"/>
    <mergeCell ref="Q8:R8"/>
    <mergeCell ref="O8:P8"/>
    <mergeCell ref="D4:E4"/>
    <mergeCell ref="E9:I9"/>
    <mergeCell ref="E70:I70"/>
    <mergeCell ref="B74:H74"/>
    <mergeCell ref="B16:H16"/>
    <mergeCell ref="B69:H69"/>
    <mergeCell ref="B5:C5"/>
    <mergeCell ref="E17:I17"/>
  </mergeCells>
  <pageMargins left="0.25" right="0.25" top="0.75" bottom="0.75" header="0.3" footer="0.3"/>
  <pageSetup paperSize="9" scale="95" fitToHeight="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33"/>
  <sheetViews>
    <sheetView showGridLines="0" tabSelected="1" workbookViewId="0">
      <selection activeCell="M14" sqref="M14"/>
    </sheetView>
  </sheetViews>
  <sheetFormatPr defaultRowHeight="15"/>
  <cols>
    <col min="1" max="1" width="9.140625" style="106"/>
    <col min="2" max="2" width="6.28515625" bestFit="1" customWidth="1"/>
    <col min="4" max="4" width="14.5703125" customWidth="1"/>
    <col min="5" max="5" width="11.28515625" bestFit="1" customWidth="1"/>
    <col min="6" max="6" width="8.28515625" bestFit="1" customWidth="1"/>
    <col min="7" max="7" width="15.7109375" customWidth="1"/>
    <col min="8" max="8" width="7.28515625" bestFit="1" customWidth="1"/>
    <col min="9" max="9" width="15.7109375" customWidth="1"/>
    <col min="10" max="10" width="8" bestFit="1" customWidth="1"/>
    <col min="11" max="11" width="11.28515625" bestFit="1" customWidth="1"/>
    <col min="12" max="12" width="7.28515625" bestFit="1" customWidth="1"/>
    <col min="13" max="13" width="11.28515625" bestFit="1" customWidth="1"/>
    <col min="14" max="14" width="7.28515625" bestFit="1" customWidth="1"/>
    <col min="15" max="15" width="11.28515625" bestFit="1" customWidth="1"/>
    <col min="16" max="16" width="8" bestFit="1" customWidth="1"/>
    <col min="17" max="17" width="12.7109375" bestFit="1" customWidth="1"/>
  </cols>
  <sheetData>
    <row r="1" spans="2:18" s="106" customFormat="1">
      <c r="O1" s="106" t="s">
        <v>22</v>
      </c>
    </row>
    <row r="2" spans="2:18">
      <c r="B2" s="118"/>
      <c r="C2" s="119"/>
      <c r="D2" s="120"/>
      <c r="E2" s="120"/>
      <c r="F2" s="120"/>
      <c r="G2" s="120"/>
      <c r="H2" s="120"/>
      <c r="I2" s="120"/>
      <c r="J2" s="121"/>
      <c r="K2" s="57"/>
      <c r="L2" s="57"/>
      <c r="M2" s="10"/>
      <c r="N2" s="10"/>
      <c r="O2" s="10"/>
      <c r="P2" s="10"/>
      <c r="Q2" s="10"/>
    </row>
    <row r="3" spans="2:18" ht="15.75">
      <c r="B3" s="122"/>
      <c r="C3" s="57"/>
      <c r="D3" s="71" t="s">
        <v>29</v>
      </c>
      <c r="E3" s="71"/>
      <c r="F3" s="71"/>
      <c r="G3" s="71"/>
      <c r="H3" s="71"/>
      <c r="I3" s="57"/>
      <c r="J3" s="123"/>
      <c r="K3" s="57"/>
      <c r="L3" s="57"/>
      <c r="M3" s="10"/>
      <c r="N3" s="10"/>
      <c r="O3" s="10"/>
      <c r="P3" s="10"/>
      <c r="Q3" s="10"/>
    </row>
    <row r="4" spans="2:18" ht="15.75">
      <c r="B4" s="122"/>
      <c r="C4" s="57"/>
      <c r="D4" s="58" t="s">
        <v>30</v>
      </c>
      <c r="E4" s="58"/>
      <c r="F4" s="58"/>
      <c r="G4" s="59"/>
      <c r="H4" s="60"/>
      <c r="I4" s="57"/>
      <c r="J4" s="123"/>
      <c r="K4" s="57"/>
      <c r="L4" s="57"/>
      <c r="M4" s="10"/>
      <c r="N4" s="10"/>
      <c r="O4" s="10"/>
      <c r="P4" s="10"/>
      <c r="Q4" s="10"/>
    </row>
    <row r="5" spans="2:18" ht="15.75">
      <c r="B5" s="122"/>
      <c r="C5" s="57"/>
      <c r="D5" s="61" t="s">
        <v>31</v>
      </c>
      <c r="E5" s="61"/>
      <c r="F5" s="62"/>
      <c r="G5" s="63"/>
      <c r="H5" s="60"/>
      <c r="I5" s="57"/>
      <c r="J5" s="123"/>
      <c r="K5" s="19"/>
      <c r="L5" s="19"/>
      <c r="M5" s="19"/>
      <c r="N5" s="19"/>
      <c r="O5" s="19"/>
      <c r="P5" s="54"/>
      <c r="Q5" s="54"/>
      <c r="R5" s="19"/>
    </row>
    <row r="6" spans="2:18">
      <c r="B6" s="122"/>
      <c r="C6" s="57"/>
      <c r="D6" s="57"/>
      <c r="E6" s="57"/>
      <c r="F6" s="57"/>
      <c r="G6" s="60"/>
      <c r="H6" s="60"/>
      <c r="I6" s="57"/>
      <c r="J6" s="123"/>
      <c r="K6" s="19"/>
      <c r="L6" s="19"/>
      <c r="M6" s="19"/>
      <c r="N6" s="19"/>
      <c r="O6" s="19"/>
      <c r="P6" s="54"/>
      <c r="Q6" s="54"/>
      <c r="R6" s="19"/>
    </row>
    <row r="7" spans="2:18" ht="15.75">
      <c r="B7" s="169" t="s">
        <v>220</v>
      </c>
      <c r="C7" s="170"/>
      <c r="D7" s="170"/>
      <c r="E7" s="170"/>
      <c r="F7" s="170"/>
      <c r="G7" s="170"/>
      <c r="H7" s="170"/>
      <c r="I7" s="170"/>
      <c r="J7" s="124"/>
      <c r="K7" s="19"/>
      <c r="L7" s="19"/>
      <c r="M7" s="19"/>
      <c r="N7" s="19"/>
      <c r="O7" s="19"/>
      <c r="P7" s="19"/>
      <c r="Q7" s="19"/>
      <c r="R7" s="19"/>
    </row>
    <row r="8" spans="2:18" ht="15.75">
      <c r="B8" s="169" t="s">
        <v>225</v>
      </c>
      <c r="C8" s="170"/>
      <c r="D8" s="170"/>
      <c r="E8" s="170"/>
      <c r="F8" s="170"/>
      <c r="G8" s="170"/>
      <c r="H8" s="170"/>
      <c r="I8" s="64"/>
      <c r="J8" s="125"/>
      <c r="K8" s="19"/>
      <c r="L8" s="19"/>
      <c r="M8" s="19"/>
      <c r="N8" s="19"/>
      <c r="O8" s="19"/>
      <c r="P8" s="19"/>
      <c r="Q8" s="19"/>
      <c r="R8" s="19"/>
    </row>
    <row r="9" spans="2:18" ht="15.75">
      <c r="B9" s="169" t="s">
        <v>221</v>
      </c>
      <c r="C9" s="170"/>
      <c r="D9" s="170"/>
      <c r="E9" s="170"/>
      <c r="F9" s="170"/>
      <c r="G9" s="170"/>
      <c r="H9" s="170"/>
      <c r="I9" s="134"/>
      <c r="J9" s="126"/>
      <c r="K9" s="19"/>
      <c r="L9" s="19"/>
      <c r="M9" s="19"/>
      <c r="N9" s="19"/>
      <c r="O9" s="19"/>
      <c r="P9" s="19"/>
      <c r="Q9" s="19"/>
      <c r="R9" s="19"/>
    </row>
    <row r="10" spans="2:18" ht="20.25" customHeight="1">
      <c r="B10" s="173" t="s">
        <v>32</v>
      </c>
      <c r="C10" s="174"/>
      <c r="D10" s="174"/>
      <c r="E10" s="174"/>
      <c r="F10" s="174"/>
      <c r="G10" s="174"/>
      <c r="H10" s="174"/>
      <c r="I10" s="174"/>
      <c r="J10" s="175"/>
      <c r="K10" s="19"/>
      <c r="L10" s="19"/>
      <c r="M10" s="19"/>
      <c r="N10" s="19"/>
      <c r="O10" s="19"/>
      <c r="P10" s="19"/>
      <c r="Q10" s="19"/>
      <c r="R10" s="19"/>
    </row>
    <row r="11" spans="2:18">
      <c r="B11" s="127"/>
      <c r="C11" s="109"/>
      <c r="D11" s="109"/>
      <c r="E11" s="109"/>
      <c r="F11" s="109"/>
      <c r="G11" s="109"/>
      <c r="H11" s="109"/>
      <c r="I11" s="109"/>
      <c r="J11" s="128"/>
      <c r="K11" s="19"/>
      <c r="L11" s="19"/>
      <c r="M11" s="19"/>
      <c r="N11" s="19"/>
      <c r="O11" s="19"/>
      <c r="P11" s="19"/>
      <c r="Q11" s="19"/>
      <c r="R11" s="19"/>
    </row>
    <row r="12" spans="2:18" ht="15" customHeight="1">
      <c r="B12" s="161" t="s">
        <v>2</v>
      </c>
      <c r="C12" s="161" t="s">
        <v>33</v>
      </c>
      <c r="D12" s="179"/>
      <c r="E12" s="161" t="s">
        <v>34</v>
      </c>
      <c r="F12" s="161" t="s">
        <v>35</v>
      </c>
      <c r="G12" s="171" t="s">
        <v>224</v>
      </c>
      <c r="H12" s="172"/>
      <c r="I12" s="172"/>
      <c r="J12" s="172"/>
      <c r="K12" s="135"/>
      <c r="L12" s="19"/>
      <c r="M12" s="19"/>
      <c r="N12" s="19"/>
      <c r="O12" s="19"/>
      <c r="P12" s="19"/>
      <c r="Q12" s="19"/>
      <c r="R12" s="19"/>
    </row>
    <row r="13" spans="2:18">
      <c r="B13" s="162"/>
      <c r="C13" s="162"/>
      <c r="D13" s="180"/>
      <c r="E13" s="162"/>
      <c r="F13" s="162"/>
      <c r="G13" s="171" t="s">
        <v>36</v>
      </c>
      <c r="H13" s="172"/>
      <c r="I13" s="171" t="s">
        <v>37</v>
      </c>
      <c r="J13" s="172"/>
      <c r="K13" s="135"/>
      <c r="L13" s="19"/>
      <c r="M13" s="19"/>
      <c r="N13" s="19"/>
      <c r="O13" s="19"/>
      <c r="P13" s="19"/>
      <c r="Q13" s="19"/>
      <c r="R13" s="19"/>
    </row>
    <row r="14" spans="2:18">
      <c r="B14" s="129" t="s">
        <v>10</v>
      </c>
      <c r="C14" s="168" t="s">
        <v>41</v>
      </c>
      <c r="D14" s="168"/>
      <c r="E14" s="115">
        <f>Orçamento!I16</f>
        <v>4666.6499999999996</v>
      </c>
      <c r="F14" s="65">
        <f>E14/$E$19</f>
        <v>7.8745585098942222E-2</v>
      </c>
      <c r="G14" s="117">
        <f>H14*E14</f>
        <v>4666.6499999999996</v>
      </c>
      <c r="H14" s="67">
        <v>1</v>
      </c>
      <c r="I14" s="66">
        <f t="shared" ref="I14:I15" si="0">J14*E14</f>
        <v>0</v>
      </c>
      <c r="J14" s="67">
        <v>0</v>
      </c>
      <c r="K14" s="19"/>
      <c r="L14" s="19"/>
      <c r="M14" s="19"/>
      <c r="N14" s="19"/>
      <c r="O14" s="19"/>
      <c r="P14" s="19"/>
      <c r="Q14" s="19"/>
      <c r="R14" s="19"/>
    </row>
    <row r="15" spans="2:18">
      <c r="B15" s="129" t="s">
        <v>14</v>
      </c>
      <c r="C15" s="168" t="s">
        <v>42</v>
      </c>
      <c r="D15" s="168"/>
      <c r="E15" s="115">
        <f>Orçamento!I69</f>
        <v>52718.339999999989</v>
      </c>
      <c r="F15" s="65">
        <f>E15/$E$19</f>
        <v>0.88957529035710181</v>
      </c>
      <c r="G15" s="113">
        <f>E15*H15</f>
        <v>23723.252999999997</v>
      </c>
      <c r="H15" s="67">
        <v>0.45</v>
      </c>
      <c r="I15" s="113">
        <f t="shared" si="0"/>
        <v>28995.086999999996</v>
      </c>
      <c r="J15" s="67">
        <v>0.55000000000000004</v>
      </c>
      <c r="K15" s="19"/>
      <c r="L15" s="19"/>
      <c r="M15" s="19"/>
      <c r="N15" s="19"/>
      <c r="O15" s="19"/>
      <c r="P15" s="19"/>
      <c r="Q15" s="19"/>
      <c r="R15" s="19"/>
    </row>
    <row r="16" spans="2:18">
      <c r="B16" s="129" t="s">
        <v>15</v>
      </c>
      <c r="C16" s="176" t="s">
        <v>219</v>
      </c>
      <c r="D16" s="177"/>
      <c r="E16" s="115">
        <f>Orçamento!I74</f>
        <v>1877.38</v>
      </c>
      <c r="F16" s="65">
        <f>E16/$E$19</f>
        <v>3.167912454395598E-2</v>
      </c>
      <c r="G16" s="113">
        <f>H16*E16</f>
        <v>563.21400000000006</v>
      </c>
      <c r="H16" s="67">
        <v>0.3</v>
      </c>
      <c r="I16" s="66">
        <f>J16*E16</f>
        <v>1314.1659999999999</v>
      </c>
      <c r="J16" s="67">
        <v>0.7</v>
      </c>
      <c r="K16" s="19"/>
      <c r="L16" s="19"/>
      <c r="M16" s="19"/>
      <c r="N16" s="19"/>
      <c r="O16" s="19"/>
      <c r="P16" s="19"/>
      <c r="Q16" s="19"/>
      <c r="R16" s="19"/>
    </row>
    <row r="17" spans="1:19" s="106" customFormat="1">
      <c r="B17" s="129" t="s">
        <v>16</v>
      </c>
      <c r="C17" s="168" t="s">
        <v>43</v>
      </c>
      <c r="D17" s="168"/>
      <c r="E17" s="115">
        <f>Orçamento!I77</f>
        <v>1985.24</v>
      </c>
      <c r="F17" s="65">
        <f t="shared" ref="F17:F18" si="1">E17/$E$19</f>
        <v>3.3499166503128383E-2</v>
      </c>
      <c r="G17" s="113">
        <f t="shared" ref="G17:G18" si="2">H17*E17</f>
        <v>0</v>
      </c>
      <c r="H17" s="67">
        <v>0</v>
      </c>
      <c r="I17" s="66">
        <f t="shared" ref="I17:I18" si="3">J17*E17</f>
        <v>1985.24</v>
      </c>
      <c r="J17" s="67">
        <v>1</v>
      </c>
      <c r="K17" s="19"/>
      <c r="L17" s="19"/>
      <c r="M17" s="19"/>
      <c r="N17" s="19"/>
      <c r="O17" s="19"/>
      <c r="P17" s="19"/>
      <c r="Q17" s="19"/>
      <c r="R17" s="19"/>
    </row>
    <row r="18" spans="1:19" s="106" customFormat="1">
      <c r="B18" s="129" t="s">
        <v>17</v>
      </c>
      <c r="C18" s="168" t="s">
        <v>44</v>
      </c>
      <c r="D18" s="168"/>
      <c r="E18" s="115">
        <f>Orçamento!I80</f>
        <v>3171.25</v>
      </c>
      <c r="F18" s="65">
        <f t="shared" si="1"/>
        <v>5.3512034702628337E-2</v>
      </c>
      <c r="G18" s="113">
        <f t="shared" si="2"/>
        <v>0</v>
      </c>
      <c r="H18" s="67">
        <v>0</v>
      </c>
      <c r="I18" s="66">
        <f t="shared" si="3"/>
        <v>3171.25</v>
      </c>
      <c r="J18" s="67">
        <v>1</v>
      </c>
      <c r="K18" s="19"/>
      <c r="L18" s="163"/>
      <c r="M18" s="163"/>
      <c r="N18" s="19"/>
      <c r="O18" s="19"/>
      <c r="P18" s="19"/>
      <c r="Q18" s="19"/>
      <c r="R18" s="19"/>
    </row>
    <row r="19" spans="1:19">
      <c r="B19" s="164" t="s">
        <v>38</v>
      </c>
      <c r="C19" s="164"/>
      <c r="D19" s="164"/>
      <c r="E19" s="116">
        <f>SUM(E14:E16)</f>
        <v>59262.369999999988</v>
      </c>
      <c r="F19" s="65">
        <f>E19/$E$19</f>
        <v>1</v>
      </c>
      <c r="G19" s="113">
        <f>SUM(G14:G16)</f>
        <v>28953.116999999998</v>
      </c>
      <c r="H19" s="68">
        <f>G19/E20</f>
        <v>0.48855820312282489</v>
      </c>
      <c r="I19" s="66">
        <f>SUM(I14:I16)</f>
        <v>30309.252999999997</v>
      </c>
      <c r="J19" s="65">
        <f>I19/E20</f>
        <v>0.51144179687717528</v>
      </c>
      <c r="K19" s="19"/>
      <c r="L19" s="19"/>
      <c r="M19" s="19"/>
      <c r="N19" s="19"/>
      <c r="O19" s="19"/>
      <c r="P19" s="19"/>
      <c r="Q19" s="19"/>
      <c r="R19" s="19"/>
    </row>
    <row r="20" spans="1:19" ht="15" customHeight="1">
      <c r="B20" s="165" t="s">
        <v>39</v>
      </c>
      <c r="C20" s="166"/>
      <c r="D20" s="167"/>
      <c r="E20" s="69">
        <f>E19</f>
        <v>59262.369999999988</v>
      </c>
      <c r="F20" s="70"/>
      <c r="G20" s="111">
        <f>G19</f>
        <v>28953.116999999998</v>
      </c>
      <c r="H20" s="112">
        <f>H19</f>
        <v>0.48855820312282489</v>
      </c>
      <c r="I20" s="111">
        <f t="shared" ref="I20:J20" si="4">I19+G20</f>
        <v>59262.369999999995</v>
      </c>
      <c r="J20" s="130">
        <f t="shared" si="4"/>
        <v>1.0000000000000002</v>
      </c>
      <c r="K20" s="114" t="s">
        <v>22</v>
      </c>
      <c r="L20" s="19"/>
      <c r="M20" s="19"/>
      <c r="N20" s="19"/>
      <c r="O20" s="19"/>
      <c r="P20" s="19"/>
      <c r="Q20" s="19"/>
      <c r="R20" s="19"/>
    </row>
    <row r="21" spans="1:19" s="56" customFormat="1">
      <c r="A21" s="106"/>
      <c r="B21" s="131"/>
      <c r="C21" s="108"/>
      <c r="D21" s="108"/>
      <c r="E21" s="108"/>
      <c r="F21" s="108"/>
      <c r="G21" s="108"/>
      <c r="H21" s="108"/>
      <c r="I21" s="108"/>
      <c r="J21" s="132"/>
      <c r="K21" s="19"/>
      <c r="L21" s="19"/>
      <c r="M21" s="19"/>
      <c r="N21" s="19"/>
      <c r="O21" s="19"/>
      <c r="P21" s="19"/>
      <c r="Q21" s="19"/>
      <c r="R21" s="19"/>
      <c r="S21" s="19"/>
    </row>
    <row r="22" spans="1:19">
      <c r="B22" s="157" t="s">
        <v>40</v>
      </c>
      <c r="C22" s="158"/>
      <c r="D22" s="158"/>
      <c r="E22" s="158"/>
      <c r="F22" s="110"/>
      <c r="G22" s="178"/>
      <c r="H22" s="178"/>
      <c r="I22" s="178"/>
      <c r="J22" s="133"/>
      <c r="K22" s="19"/>
      <c r="L22" s="19"/>
      <c r="M22" s="19"/>
      <c r="N22" s="19"/>
      <c r="O22" s="19"/>
      <c r="P22" s="19"/>
      <c r="Q22" s="19"/>
      <c r="R22" s="19"/>
    </row>
    <row r="23" spans="1:19">
      <c r="B23" s="169" t="s">
        <v>223</v>
      </c>
      <c r="C23" s="170"/>
      <c r="D23" s="170"/>
      <c r="E23" s="170"/>
      <c r="F23" s="137"/>
      <c r="G23" s="159" t="s">
        <v>222</v>
      </c>
      <c r="H23" s="159"/>
      <c r="I23" s="159"/>
      <c r="J23" s="160"/>
      <c r="K23" s="19"/>
      <c r="L23" s="19"/>
      <c r="M23" s="19"/>
      <c r="N23" s="114" t="s">
        <v>22</v>
      </c>
      <c r="O23" s="19"/>
      <c r="P23" s="19"/>
      <c r="Q23" s="19"/>
      <c r="R23" s="19"/>
    </row>
    <row r="24" spans="1:19">
      <c r="J24" s="120"/>
      <c r="K24" s="19"/>
      <c r="L24" s="19"/>
      <c r="M24" s="19"/>
      <c r="N24" s="19"/>
      <c r="O24" s="19"/>
      <c r="P24" s="19"/>
      <c r="Q24" s="19"/>
      <c r="R24" s="19"/>
      <c r="S24" s="56" t="s">
        <v>22</v>
      </c>
    </row>
    <row r="25" spans="1:19">
      <c r="K25" s="19"/>
      <c r="L25" s="19"/>
      <c r="M25" s="19"/>
      <c r="N25" s="19"/>
      <c r="O25" s="19"/>
      <c r="P25" s="19"/>
      <c r="Q25" s="19"/>
      <c r="R25" s="19"/>
    </row>
    <row r="27" spans="1:19">
      <c r="F27" s="56" t="s">
        <v>22</v>
      </c>
    </row>
    <row r="29" spans="1:19">
      <c r="E29" s="136" t="s">
        <v>22</v>
      </c>
    </row>
    <row r="33" spans="13:13">
      <c r="M33" s="107" t="s">
        <v>22</v>
      </c>
    </row>
  </sheetData>
  <mergeCells count="23">
    <mergeCell ref="B7:I7"/>
    <mergeCell ref="G12:J12"/>
    <mergeCell ref="B10:J10"/>
    <mergeCell ref="C16:D16"/>
    <mergeCell ref="G13:H13"/>
    <mergeCell ref="I13:J13"/>
    <mergeCell ref="C14:D14"/>
    <mergeCell ref="C15:D15"/>
    <mergeCell ref="B12:B13"/>
    <mergeCell ref="B8:H8"/>
    <mergeCell ref="B9:H9"/>
    <mergeCell ref="C12:D13"/>
    <mergeCell ref="B22:E22"/>
    <mergeCell ref="G23:J23"/>
    <mergeCell ref="E12:E13"/>
    <mergeCell ref="F12:F13"/>
    <mergeCell ref="L18:M18"/>
    <mergeCell ref="B19:D19"/>
    <mergeCell ref="B20:D20"/>
    <mergeCell ref="C17:D17"/>
    <mergeCell ref="C18:D18"/>
    <mergeCell ref="G22:I22"/>
    <mergeCell ref="B23:E2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  <oleObjects>
    <oleObject progId="CorelDraw.Graphic.9" shapeId="5121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Cronograma físico-financeiro</vt:lpstr>
      <vt:lpstr>'Cronograma físico-financeiro'!Area_de_impressao</vt:lpstr>
      <vt:lpstr>Orçamento!Area_de_impressao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estagioeduca01</dc:creator>
  <cp:lastModifiedBy>estagioeduca01</cp:lastModifiedBy>
  <cp:lastPrinted>2018-10-18T18:26:42Z</cp:lastPrinted>
  <dcterms:created xsi:type="dcterms:W3CDTF">2017-09-11T16:41:36Z</dcterms:created>
  <dcterms:modified xsi:type="dcterms:W3CDTF">2018-10-18T19:23:01Z</dcterms:modified>
</cp:coreProperties>
</file>