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0730" windowHeight="11760"/>
  </bookViews>
  <sheets>
    <sheet name="ORÇ.GERAL" sheetId="3" r:id="rId1"/>
    <sheet name="COMPOSIÇÕES" sheetId="5" r:id="rId2"/>
    <sheet name="MERCADO" sheetId="6" r:id="rId3"/>
    <sheet name="CRONOGRAMA FÍSICO FINANCEIRO" sheetId="7" r:id="rId4"/>
  </sheets>
  <definedNames>
    <definedName name="_xlnm.Print_Area" localSheetId="1">COMPOSIÇÕES!$A$1:$H$72</definedName>
    <definedName name="_xlnm.Print_Area" localSheetId="3">'CRONOGRAMA FÍSICO FINANCEIRO'!$A$1:$J$31</definedName>
    <definedName name="_xlnm.Print_Area" localSheetId="2">MERCADO!$A$1:$F$33</definedName>
    <definedName name="_xlnm.Print_Area" localSheetId="0">ORÇ.GERAL!$A$1:$P$51</definedName>
    <definedName name="_xlnm.Print_Titles" localSheetId="0">ORÇ.GERAL!$1:$10</definedName>
  </definedNames>
  <calcPr calcId="124519"/>
</workbook>
</file>

<file path=xl/calcChain.xml><?xml version="1.0" encoding="utf-8"?>
<calcChain xmlns="http://schemas.openxmlformats.org/spreadsheetml/2006/main">
  <c r="B26" i="7"/>
  <c r="C25"/>
  <c r="G25" s="1"/>
  <c r="B25"/>
  <c r="B24"/>
  <c r="B23"/>
  <c r="C22"/>
  <c r="I22" s="1"/>
  <c r="B22"/>
  <c r="B21"/>
  <c r="C20"/>
  <c r="G20" s="1"/>
  <c r="B20"/>
  <c r="B19"/>
  <c r="B18"/>
  <c r="B17"/>
  <c r="B16"/>
  <c r="B15"/>
  <c r="C14"/>
  <c r="E14" s="1"/>
  <c r="B14"/>
  <c r="C13"/>
  <c r="E13" s="1"/>
  <c r="B13"/>
  <c r="C12"/>
  <c r="E12" s="1"/>
  <c r="B12"/>
  <c r="C8"/>
  <c r="B11"/>
  <c r="B10"/>
  <c r="B9"/>
  <c r="B8"/>
  <c r="B7"/>
  <c r="I25" l="1"/>
  <c r="I14"/>
  <c r="I20"/>
  <c r="E22"/>
  <c r="E25"/>
  <c r="G14"/>
  <c r="E20"/>
  <c r="G22"/>
  <c r="I13"/>
  <c r="E8"/>
  <c r="I12"/>
  <c r="G13"/>
  <c r="G12"/>
  <c r="H14" i="5"/>
  <c r="G10"/>
  <c r="H10" s="1"/>
  <c r="J13" i="3" s="1"/>
  <c r="U34"/>
  <c r="U33"/>
  <c r="U24"/>
  <c r="U19"/>
  <c r="J18"/>
  <c r="J17"/>
  <c r="J16"/>
  <c r="H8" i="5" l="1"/>
  <c r="K31" i="3"/>
  <c r="L31" s="1"/>
  <c r="J32"/>
  <c r="K32" s="1"/>
  <c r="L32" s="1"/>
  <c r="C26" i="7" s="1"/>
  <c r="H62" i="5"/>
  <c r="H71"/>
  <c r="H70"/>
  <c r="H69"/>
  <c r="H68"/>
  <c r="H67"/>
  <c r="H66"/>
  <c r="H65"/>
  <c r="H64"/>
  <c r="K28" i="3"/>
  <c r="K26"/>
  <c r="K16"/>
  <c r="K17"/>
  <c r="K18"/>
  <c r="K12"/>
  <c r="H57" i="5"/>
  <c r="H59"/>
  <c r="H58"/>
  <c r="H55" s="1"/>
  <c r="J30" i="3" s="1"/>
  <c r="K30" s="1"/>
  <c r="L30" s="1"/>
  <c r="C24" i="7" s="1"/>
  <c r="H52" i="5"/>
  <c r="H51"/>
  <c r="H50"/>
  <c r="H49"/>
  <c r="H48"/>
  <c r="H47"/>
  <c r="H46"/>
  <c r="H45"/>
  <c r="H44"/>
  <c r="G26" i="7" l="1"/>
  <c r="E26"/>
  <c r="I26"/>
  <c r="G24"/>
  <c r="E24"/>
  <c r="I24"/>
  <c r="H42" i="5"/>
  <c r="J29" i="3" s="1"/>
  <c r="K29" s="1"/>
  <c r="L29" s="1"/>
  <c r="C23" i="7" s="1"/>
  <c r="G23" l="1"/>
  <c r="E23"/>
  <c r="I23"/>
  <c r="L28" i="3"/>
  <c r="F32" i="5"/>
  <c r="H32" s="1"/>
  <c r="H39"/>
  <c r="H38"/>
  <c r="H37"/>
  <c r="H36"/>
  <c r="H35"/>
  <c r="H34"/>
  <c r="H33"/>
  <c r="F29"/>
  <c r="H29" s="1"/>
  <c r="F28"/>
  <c r="H28" s="1"/>
  <c r="H31"/>
  <c r="H30"/>
  <c r="H27"/>
  <c r="H26"/>
  <c r="L26" i="3"/>
  <c r="H24" i="5" l="1"/>
  <c r="J27" i="3" s="1"/>
  <c r="K27" s="1"/>
  <c r="L27" s="1"/>
  <c r="K23"/>
  <c r="K22"/>
  <c r="K21"/>
  <c r="F29" i="6"/>
  <c r="F23"/>
  <c r="F10"/>
  <c r="J14" i="3" s="1"/>
  <c r="K14" s="1"/>
  <c r="L14" s="1"/>
  <c r="C10" i="7" s="1"/>
  <c r="F17" i="6"/>
  <c r="L16" i="3"/>
  <c r="L17"/>
  <c r="L18"/>
  <c r="L12"/>
  <c r="H21" i="5"/>
  <c r="H20"/>
  <c r="H19"/>
  <c r="H18"/>
  <c r="H17"/>
  <c r="H16"/>
  <c r="F10"/>
  <c r="L33" i="3" l="1"/>
  <c r="C19" i="7" s="1"/>
  <c r="C21"/>
  <c r="E10"/>
  <c r="G10"/>
  <c r="I10"/>
  <c r="L22" i="3"/>
  <c r="C17" i="7" s="1"/>
  <c r="J22" i="3"/>
  <c r="L23"/>
  <c r="C18" i="7" s="1"/>
  <c r="J23" i="3"/>
  <c r="L21"/>
  <c r="C16" i="7" s="1"/>
  <c r="J21" i="3"/>
  <c r="J15"/>
  <c r="K15" s="1"/>
  <c r="L15" s="1"/>
  <c r="C11" i="7" s="1"/>
  <c r="E11" s="1"/>
  <c r="O18" i="3"/>
  <c r="P18" s="1"/>
  <c r="M18"/>
  <c r="N18" s="1"/>
  <c r="G17" i="7" l="1"/>
  <c r="I17"/>
  <c r="E17"/>
  <c r="I16"/>
  <c r="E16"/>
  <c r="G16"/>
  <c r="I21"/>
  <c r="E21"/>
  <c r="G21"/>
  <c r="G18"/>
  <c r="E18"/>
  <c r="I18"/>
  <c r="L24" i="3"/>
  <c r="C15" i="7" s="1"/>
  <c r="S26" i="3"/>
  <c r="O26"/>
  <c r="P26" s="1"/>
  <c r="M26"/>
  <c r="N26" s="1"/>
  <c r="G27" i="7" l="1"/>
  <c r="I27"/>
  <c r="O23" i="3"/>
  <c r="O14" l="1"/>
  <c r="P14" s="1"/>
  <c r="M14"/>
  <c r="N14" s="1"/>
  <c r="O12"/>
  <c r="P12" s="1"/>
  <c r="M12"/>
  <c r="N12" s="1"/>
  <c r="P23" l="1"/>
  <c r="R12"/>
  <c r="S12" s="1"/>
  <c r="R14"/>
  <c r="S14" s="1"/>
  <c r="S33" l="1"/>
  <c r="P24"/>
  <c r="P33"/>
  <c r="N33"/>
  <c r="M23" l="1"/>
  <c r="N23" s="1"/>
  <c r="N24" s="1"/>
  <c r="S23"/>
  <c r="S24" s="1"/>
  <c r="N19" l="1"/>
  <c r="P19"/>
  <c r="S19"/>
  <c r="K13" l="1"/>
  <c r="L13" s="1"/>
  <c r="L19" l="1"/>
  <c r="C9" i="7"/>
  <c r="E9" l="1"/>
  <c r="E27" s="1"/>
  <c r="L34" i="3"/>
  <c r="C7" i="7"/>
  <c r="E28" l="1"/>
  <c r="C27"/>
  <c r="F27" s="1"/>
  <c r="C28"/>
  <c r="G28" l="1"/>
  <c r="I28" s="1"/>
  <c r="J28" s="1"/>
  <c r="F28"/>
  <c r="D20"/>
  <c r="D26"/>
  <c r="D14"/>
  <c r="D22"/>
  <c r="D11"/>
  <c r="D16"/>
  <c r="D21"/>
  <c r="D10"/>
  <c r="D12"/>
  <c r="D17"/>
  <c r="D24"/>
  <c r="D18"/>
  <c r="D13"/>
  <c r="D25"/>
  <c r="D23"/>
  <c r="D8"/>
  <c r="D9"/>
  <c r="H27"/>
  <c r="J27"/>
  <c r="H28" l="1"/>
  <c r="D27"/>
  <c r="D28" s="1"/>
</calcChain>
</file>

<file path=xl/sharedStrings.xml><?xml version="1.0" encoding="utf-8"?>
<sst xmlns="http://schemas.openxmlformats.org/spreadsheetml/2006/main" count="513" uniqueCount="245">
  <si>
    <t>Obs: Valores expresso em reais R$</t>
  </si>
  <si>
    <t>OBJETO:</t>
  </si>
  <si>
    <t>GASPAR - SC</t>
  </si>
  <si>
    <t>ITEM</t>
  </si>
  <si>
    <t>DESCRIÇÃO</t>
  </si>
  <si>
    <t>UNID.</t>
  </si>
  <si>
    <t>2.2</t>
  </si>
  <si>
    <t>PREFEITURA MUNICIPAL DE GASPAR</t>
  </si>
  <si>
    <t>PROGRAMA:</t>
  </si>
  <si>
    <t>Gercio I. Kussunoki</t>
  </si>
  <si>
    <t>CREA SC 055572-6</t>
  </si>
  <si>
    <t>ACRÉSCIMO</t>
  </si>
  <si>
    <t>SUPRESSÃO</t>
  </si>
  <si>
    <t>REPROGRAMADO</t>
  </si>
  <si>
    <t>VALOR TOTAL (R$)</t>
  </si>
  <si>
    <t>QUANT.</t>
  </si>
  <si>
    <t xml:space="preserve">VALOR TOTAL R$
</t>
  </si>
  <si>
    <t>VALOR UNIT. (R$)</t>
  </si>
  <si>
    <t xml:space="preserve">VALOR UNIT. R$
</t>
  </si>
  <si>
    <t>unid.</t>
  </si>
  <si>
    <t>1.1</t>
  </si>
  <si>
    <t>1.2</t>
  </si>
  <si>
    <t>1.3</t>
  </si>
  <si>
    <t xml:space="preserve">PLANILHA DE ORÇAMENTO  </t>
  </si>
  <si>
    <t>m²</t>
  </si>
  <si>
    <t>2.1</t>
  </si>
  <si>
    <t>1.4</t>
  </si>
  <si>
    <t>Secretaria de Obras e Serviços Urbanos</t>
  </si>
  <si>
    <t>1.5</t>
  </si>
  <si>
    <t>m</t>
  </si>
  <si>
    <t>AVANÇAR GASPAR</t>
  </si>
  <si>
    <t>1.6</t>
  </si>
  <si>
    <t>1.7</t>
  </si>
  <si>
    <t/>
  </si>
  <si>
    <t>PASSARELAS PONTE DO GIRASSOL</t>
  </si>
  <si>
    <t>RUA BARÃO DO RIO BRANCO</t>
  </si>
  <si>
    <t>REFERÊNCIA</t>
  </si>
  <si>
    <t>CÓDIGO</t>
  </si>
  <si>
    <t>SERVIÇOS PRELIMINARES</t>
  </si>
  <si>
    <t>SINAPI/ ago. 2019</t>
  </si>
  <si>
    <t>74209/001</t>
  </si>
  <si>
    <t>Placa de obra em chapa de aço galvanizado</t>
  </si>
  <si>
    <t>COMPOSIÇÕES DE CUSTO UNITÁRIO DE SERVIÇOS</t>
  </si>
  <si>
    <t>Proponente</t>
  </si>
  <si>
    <t>Prefeitura Municipal de Gaspar</t>
  </si>
  <si>
    <t>Gaspar/SC</t>
  </si>
  <si>
    <t>Objeto</t>
  </si>
  <si>
    <t>Empreendimento/Apelido</t>
  </si>
  <si>
    <t>DESCRIÇÃO DO SERVIÇO OU FORNECIMENTO</t>
  </si>
  <si>
    <t>UND</t>
  </si>
  <si>
    <t>DATA BASE</t>
  </si>
  <si>
    <t>PREÇO UNITÁRIO</t>
  </si>
  <si>
    <t>CUSTO TOTAL</t>
  </si>
  <si>
    <t>01</t>
  </si>
  <si>
    <t>MOBILIZAÇÃO, MANOBRA E DESMOBILIZAÇÃO DE OBRA</t>
  </si>
  <si>
    <t>mês</t>
  </si>
  <si>
    <t>FONTE</t>
  </si>
  <si>
    <t>DESCRIÇÃO DO INSUMO</t>
  </si>
  <si>
    <t>UNIDADE</t>
  </si>
  <si>
    <t>COEFICIENTE</t>
  </si>
  <si>
    <t>2% VALOR DA OBRA EXCLUSO O BDI</t>
  </si>
  <si>
    <t>Passarelas Ponte do Girassol</t>
  </si>
  <si>
    <t>Mobilização, manobra e desmobilização</t>
  </si>
  <si>
    <t>Banheiro químico com lavatório considerando limpeza semanal</t>
  </si>
  <si>
    <t>Município/UF</t>
  </si>
  <si>
    <t>Gaspar, SC</t>
  </si>
  <si>
    <t>PREÇO REFERENCIAL</t>
  </si>
  <si>
    <t>BANHEIRO QUÍMICO, COM LAVATÓRIO, CONSIDERANDO LIMPEZA SEMANAL</t>
  </si>
  <si>
    <t>MÊS</t>
  </si>
  <si>
    <t>CNPJ</t>
  </si>
  <si>
    <t>NOME DA EMPRESA FORNECEDORA</t>
  </si>
  <si>
    <t>TELEFONE</t>
  </si>
  <si>
    <t>CONTATO</t>
  </si>
  <si>
    <t>DATA COTAÇÃO</t>
  </si>
  <si>
    <t>PREÇO COTADO</t>
  </si>
  <si>
    <t>08.158.865/0001-92</t>
  </si>
  <si>
    <t>PiPi MOVÉL</t>
  </si>
  <si>
    <t>(48)9137-1988</t>
  </si>
  <si>
    <t>Paulo</t>
  </si>
  <si>
    <t>13.192.336/0001-45</t>
  </si>
  <si>
    <t>ESGONETO</t>
  </si>
  <si>
    <t>(47) 3344-5134</t>
  </si>
  <si>
    <t>BluLocações</t>
  </si>
  <si>
    <t>(47) 99116-0564</t>
  </si>
  <si>
    <t>André</t>
  </si>
  <si>
    <t>COTAÇÃO DE VALORES DE MERCADO</t>
  </si>
  <si>
    <t>Passarelas da Ponte do Girassol</t>
  </si>
  <si>
    <t>Locação de obra com equipamentos topográficos, acompanhamento, levantamento, seções e nota de serviço</t>
  </si>
  <si>
    <t>LOCAÇÃO DE OBRA COM EQUIPAMENTOS TOPOGRÁFICOS, ACOMPANHAMENTO,  LEVANTAMENTO, SEÇÕES E NOTA DE SERVIÇO</t>
  </si>
  <si>
    <t>m2</t>
  </si>
  <si>
    <t>SARRAFO DE MADEIRA NÃO APARELHADA *2,5X15* CM, MACARANDUBA, ANGELIM OU EQUIVALENTE DA REGIÃO</t>
  </si>
  <si>
    <t xml:space="preserve">m  </t>
  </si>
  <si>
    <t>I - 6204</t>
  </si>
  <si>
    <t>I - 7247</t>
  </si>
  <si>
    <t>LOCAÇÃO DE TEODOLITO ELETRÔNICO, PRECISÃO ANGULAR DE 5 A 7 SEGUNDOS, INCLUINDO TRIPÉ</t>
  </si>
  <si>
    <t>h</t>
  </si>
  <si>
    <t>I - 7252</t>
  </si>
  <si>
    <t>LOCAÇÃO DE NÍVEL ÓPTICO COM PRECISÃO DE 0,7MM, AUMENTO DE 32X</t>
  </si>
  <si>
    <t>C - 88253</t>
  </si>
  <si>
    <t>AUXILIAR DE TOPÓGRAFO COM ENCARGOS COMPLEMENTARES</t>
  </si>
  <si>
    <t>C - 90781</t>
  </si>
  <si>
    <t>TOPOGRAFO COM ENCARGOS COMPLEMENTARES</t>
  </si>
  <si>
    <t>C - 88597</t>
  </si>
  <si>
    <t>DESENHISTA DETALHISTA COM ENCARGOS COMPLEMENTARES</t>
  </si>
  <si>
    <t>VALOR UNIT COM BDI R$</t>
  </si>
  <si>
    <t>BDI</t>
  </si>
  <si>
    <t>SICRO/ jan. 2019</t>
  </si>
  <si>
    <t>Barreira de sinalização tipo I de direcionamento ou bloqueio - utilização de 10 vezes</t>
  </si>
  <si>
    <t>Cone plástico para canalização de trânsito - utilização de 5 vezes</t>
  </si>
  <si>
    <t>Fita zebrada em dispositivos de canalização de trânsito</t>
  </si>
  <si>
    <t>ESTRUTURA</t>
  </si>
  <si>
    <t>Passarela em estrutura metálica, perfil "I", engastada na lateral da ponte, longarina em perfil U fixado na transversal, aplicação de galvanização e pintura eletrostática na cor verde folha, conforme projeto. Incluso material e mão de obra para montagem da estrutura. Largura: 2,75m</t>
  </si>
  <si>
    <t>02</t>
  </si>
  <si>
    <t>PASSARELA EM ESTRUTURA METÁLICA, PERFIL "I", ENGASTADA NA LATERAL DA PONTE, LONGARINA EM PERFIL U FIXADO NA TRANSVERSAL, APLICAÇÃO DE GALVANIZAÇÃO E PINTURA ELETROSTÁTICA NA COR VERDE FOLHA, CONFORME PROJETO. INCLUSO MATERIAL E MÃO DE OBRA PARA MONTAGEM DA ESTRUTURA. LARGURA: 2,75M</t>
  </si>
  <si>
    <t>12.323.692/0001-98</t>
  </si>
  <si>
    <t>Di Fatto Estruturas Metálicas</t>
  </si>
  <si>
    <t>(47)3353-1122</t>
  </si>
  <si>
    <t>Salver Construtora e Incorporadora e Versal Estruturas Metálicas</t>
  </si>
  <si>
    <t>(47) 3533-1777</t>
  </si>
  <si>
    <t>jun. 2019</t>
  </si>
  <si>
    <t>03</t>
  </si>
  <si>
    <t>CHAPA PISO XADREZ EM ALUMÍNIO FIXADA SOBRE LONGARINAS EM PERFIL U, CONFORME PROJETO. MATERIAL E MÃO DE OBRA PARA MONTAGEM. LARGURA 2,00M</t>
  </si>
  <si>
    <t>(47) 3353-1122</t>
  </si>
  <si>
    <t>(47) 3353-1777</t>
  </si>
  <si>
    <t>GUARDA-CORPO EM ESTRUTURA METÁLICA COM APLICAÇÃO DE GALVANIZAÇÃO E PINTURA ELETROSTÁTICA VERDE FOLHA, CONFORME PROJETO. INNCLUSO MATERIAL E MÃO DE OBRA PARA MONTAGEM. H=1,14M.</t>
  </si>
  <si>
    <t>Chapa piso xadrez em alumínio fixada sobre longarinas em perfil U, conforme projeto. Materiial e mão de obra para montagem. Largura: 2,00m</t>
  </si>
  <si>
    <t>2.3</t>
  </si>
  <si>
    <t>MERCADO</t>
  </si>
  <si>
    <t xml:space="preserve">COMPOSIÇÃO </t>
  </si>
  <si>
    <t>Guarda-corpo em estrutura metálica com aplicação de galvanização e pintura eletrostática verde folha, conforme projeto. Incluso material e mão de obra para montagem. H:1,14m.</t>
  </si>
  <si>
    <t>04</t>
  </si>
  <si>
    <t>OBRAS COMPLEMENTARES</t>
  </si>
  <si>
    <t>3.1</t>
  </si>
  <si>
    <t>Demolição de alvenaria de bloco furado, de forma manual, sem reaproveitamento.</t>
  </si>
  <si>
    <t>m3</t>
  </si>
  <si>
    <t>3.2</t>
  </si>
  <si>
    <t>Muro em alvenaria com fundação, reboco 2 faces, altura útil 1,80m</t>
  </si>
  <si>
    <t>DESCRIÇÃO DO INSUMO OU DO SERVIÇO</t>
  </si>
  <si>
    <t>C - 96542</t>
  </si>
  <si>
    <t>FABRICAÇÃO, MONTAGEM E DESMONTAGEM DE FÔRMA PARA FUNDAÇÃO, EM CHAPA DE MADEIRA COMPENSADA RESINADA, E=17MM, 4 UTILIZAÇÕES</t>
  </si>
  <si>
    <t>I - 42</t>
  </si>
  <si>
    <t>AÇO CA-60, 7,0MM VERGALHÃO</t>
  </si>
  <si>
    <t>kg</t>
  </si>
  <si>
    <t>C - 88238</t>
  </si>
  <si>
    <t>AJUDANTE DE ARMADOR COM ENCARGOS COMPLEMENTARES</t>
  </si>
  <si>
    <t>C- 88245</t>
  </si>
  <si>
    <t>ARMADOR COM ENCARGOS COMPLEMENTARES</t>
  </si>
  <si>
    <t>I - 337</t>
  </si>
  <si>
    <t>ARAME RECOZIDO 18 BWG, 1,25MM (0,01 KG/M)</t>
  </si>
  <si>
    <t>I - 39017</t>
  </si>
  <si>
    <t>ESPAÇADOR/DISTANCIADOR CIRCULAR COM ENTRADA LATERAL, EM PLÁSTICO, PARA VERGALHÃO *4,2 A 12,5* MM, COBRIMENTO 20 MM</t>
  </si>
  <si>
    <t xml:space="preserve">unid. </t>
  </si>
  <si>
    <t>C - 87495</t>
  </si>
  <si>
    <t>ALVENARIA DE VEDAÇÃO DE BLOCOS CERÂMICOS FURADOS NA HORIZONTAL DE 9X19X19CM (ESPESSURA 9CM) DE PAREDES COM ÁREA LÍQUIDA MENOR QUE 6M2 SEM VÃOS E ARGAMASSA DE ASSENTAMENTO COM PREPARO EM BETONEIRA</t>
  </si>
  <si>
    <t>C - 74154/001</t>
  </si>
  <si>
    <t>ESCAVAÇÃO, CARGA E TRANSPORTE DE MATERIAL DE 1A CATEGORIA</t>
  </si>
  <si>
    <t>CHAPISCO APLICADO EM ALVENARIA (SEM PRESENÇA DE VÃOS) E ESTRUTURAS DE FACHADA COM COLHER DE PEDREIRO, ARGAMASSA TRAÇO 1:3 COM PREPARO EM BETONEIRA 400L</t>
  </si>
  <si>
    <t>C- 87894</t>
  </si>
  <si>
    <t>C - 96545</t>
  </si>
  <si>
    <t>ARMAÇÃO DE BLOCO, VIGA BALDRAME OU SAPATA UTILIZANDO AÇO CA-50 DE 8MM</t>
  </si>
  <si>
    <t>I - 34492</t>
  </si>
  <si>
    <t>CONCRETO USINADO BOMBEÁVEL, CLASSE DE RESISTÊNCIA C20, COM BRITA 0 E 1, SLUMP=100+/-20MM, EXCLUI SERVIÇO DE BOMBEAMENTO</t>
  </si>
  <si>
    <t>PEDREIRO COM ENCARGOS COMPLEMENTARES</t>
  </si>
  <si>
    <t>C - 88309</t>
  </si>
  <si>
    <t>C - 88316</t>
  </si>
  <si>
    <t>SERVENTE COM ENCARGOS COMPLEMENTARES</t>
  </si>
  <si>
    <t>C - 87313</t>
  </si>
  <si>
    <t>ARGAMASSA TRAÇO 1:3 (EM VOLUME DE CIMENTO E AREIA GROSSA ÚMIDA) PARA CHAPISCO CONVENCIONAL, PREPARO MECÂNICO COM BETONEIRA  400L</t>
  </si>
  <si>
    <t>MURO EM ALVENARIA COM FUNDAÇÃO, REBOCO 2 FACES, ALTURA ÚTIL ATÉ 1,80M</t>
  </si>
  <si>
    <t>3.3</t>
  </si>
  <si>
    <t>Execução de passeio em piso intertravado, com bloco retangular cor natural de 20x10cm, espessura de 6cm.</t>
  </si>
  <si>
    <t>3.4</t>
  </si>
  <si>
    <t>DESCRIÇÃO DO INSUMO OU SERVIÇO</t>
  </si>
  <si>
    <t>I - 370</t>
  </si>
  <si>
    <t>AREIA MEDIA - POSTO JAZIDA/FORNECEDOR (RETIRADO NA JAZIDA, SEM TRANSPORTE)</t>
  </si>
  <si>
    <t>I - 4741</t>
  </si>
  <si>
    <t>PÓ DE PEDRA (POSTO PEDREIRA/FORNECEDOR, SEM FRETE)</t>
  </si>
  <si>
    <t>I - 36155</t>
  </si>
  <si>
    <t>PAVER 20CM X 10CM, E=6CM, RESISTÊNCIA DE 35MPA, COR NATURAL</t>
  </si>
  <si>
    <t>C - 88260</t>
  </si>
  <si>
    <t>CALCETEIRO COM ENCARGOS COMPLEMENTARES</t>
  </si>
  <si>
    <t>C - 91277</t>
  </si>
  <si>
    <t>PLACA VIBRATÓRIA REVERSÍVEL COM MOTOR 4 TEMPOS A GASOLINA, FORÇA CENTRÍFUGA DE 25KN (2500KGF), POTÊNCIA DE 5,5CV  - CHP DIURNO</t>
  </si>
  <si>
    <t>CHP</t>
  </si>
  <si>
    <t>C - 91278</t>
  </si>
  <si>
    <t>PLACA VIBRATÓRIA REVERSÍVEL COM MOTOR 4 TEMPOS A GASOLINA, FORÇA CENTRÍFUGA DE 25KN (2500KGF), POTÊNCIA DE 5,5CV  - CHI DIURNO</t>
  </si>
  <si>
    <t>CHI</t>
  </si>
  <si>
    <t>C - 91283</t>
  </si>
  <si>
    <t>CORTADORA DE PISO COM MOTOR 4 TEMPOS A GASOLINA, POTÊNCIA DE 13hp, COM DISCO DE CORTE DIAMANTADO SEGMENTADO PARA CONCRETOO, DIÂMETRO DE 350MM, FURO DE 1" (14X1") - CHP DIURNO</t>
  </si>
  <si>
    <t>C - 91285</t>
  </si>
  <si>
    <t>CORTADORA DE PISO COM MOTOR 4 TEMPOS A GASOLINA, POTÊNCIA DE 13hp, COM DISCO DE CORTE DIAMANTADO SEGMENTADO PARA CONCRETOO, DIÂMETRO DE 350MM, FURO DE 1" (14X1") - CHI DIURNO</t>
  </si>
  <si>
    <t>DEMOLIÇÃO DE PAVIMENTO INTERTRAVADO, DE FORMA MANUAL, COM REAPROVEITAMENTO DE 50% DOS MATERIAIS</t>
  </si>
  <si>
    <t>Demolição de pavimento intertravado, de forma manual, com reaproveitamento de 50% dos materiais</t>
  </si>
  <si>
    <t>05</t>
  </si>
  <si>
    <t>I - 3767</t>
  </si>
  <si>
    <t>LIXA EM FOLHA</t>
  </si>
  <si>
    <t>LIXAMENTO COM LIXA E TRATAMENTO DO CONCRETO PARA RECUPERAÇÃO DO GUARDA CORPO EXISTENTE</t>
  </si>
  <si>
    <t>C - 88628</t>
  </si>
  <si>
    <t>ARGAMASSA TRAÇO 1:3 (EM VOLUME DE CIMENTO E AREIA MÉDIA) PREPARO MECÂNICO COM BETONEIRA 400L</t>
  </si>
  <si>
    <t>3.5</t>
  </si>
  <si>
    <t>Lixamento com lixa e tratamento do concreto para recuperação do guarda corpo existene</t>
  </si>
  <si>
    <t>3.6</t>
  </si>
  <si>
    <t>C - 84665</t>
  </si>
  <si>
    <t>Pintura acrílica para sinalização horizontal em piso cimentado (pintura dos guarda corpos existentes) na cor amarelo ouro</t>
  </si>
  <si>
    <t xml:space="preserve">Considerando a aquisição com entrega da maior parte dos materiais e mobilização apenas de ferramentas e máquinas de pequeno porte. </t>
  </si>
  <si>
    <t>3.7</t>
  </si>
  <si>
    <t>Execução de guarda corpo em concreto armado</t>
  </si>
  <si>
    <t>06</t>
  </si>
  <si>
    <t>EXECUÇÃO DE GUARDA CORPO EM CONCRETO ARMADO</t>
  </si>
  <si>
    <t>C - 34493</t>
  </si>
  <si>
    <t>CONCRETO USINADO BOMBEÁVEL, CLASSE DE RESISTÊNCIA C25, COM BRITA 0 E 1, SLUMP=100+/-20MM, EXCLUI SERVIÇO DE BOMBEAMENTO (NBR 8953)</t>
  </si>
  <si>
    <t>C - 90586</t>
  </si>
  <si>
    <t>VIBRADOR DE IMERSÃO, DIÂMETRO DE PONTEIRA 45MM, MOTOR ELÉTRICO TRIFÁSICO POTÊNCIA DE 2CV,CHP DIURNO</t>
  </si>
  <si>
    <t>C - 90587</t>
  </si>
  <si>
    <t>VIBRADOR DE IMERSÃO, DIÂMETRO DE PONTEIRA 45MM, MOTOR ELÉTRICO TRIFÁSICO POTÊNCIA DE 2CV,CHI DIURNO</t>
  </si>
  <si>
    <t>FABRICAÇÃO, MONTAGEM E DESMONTAGEM DE FÔRMA EM CHAPA DE MADEIRA COMPENSADA RESINADA E=17MM, 4 UTILIZAÇÕES</t>
  </si>
  <si>
    <t>C - 92917</t>
  </si>
  <si>
    <t>ARMAÇÃO DE ESTRUTURAS DE CONCRETO ARMADO, EXCETO VIGAS, PILARES, LAJES E FUNDAÇÕES, UTILIZANDO AÇO CA-50 DE 8,0MM</t>
  </si>
  <si>
    <t>C - 92915</t>
  </si>
  <si>
    <t>ARMAÇÃO DE ESTRUTURAS DE CONCRETO ARMADO, EXCETO VIGAS, PILARES, LAJES E FUNDAÇÕES, UTILIZANDO AÇO CA-60 DE 5,0MM</t>
  </si>
  <si>
    <t>BAIRRO CENTRO</t>
  </si>
  <si>
    <t>TOTAL</t>
  </si>
  <si>
    <t>Obs.: Referencial SINAPI Agosto 2019. Referencial SICRO Janeiro 2019  - Índices de reajustamento de obras rodoviárias. Indice Nacional - Jan (749,517) Ago (769,951). i=1,02726</t>
  </si>
  <si>
    <t>__________________________________________</t>
  </si>
  <si>
    <t>Engenheiro Civil</t>
  </si>
  <si>
    <t>Vinícius Liedtke Garcia</t>
  </si>
  <si>
    <t>CREA SC 162393-8</t>
  </si>
  <si>
    <t>Vanderlei Schmitz</t>
  </si>
  <si>
    <t>CREA SC 147494-1</t>
  </si>
  <si>
    <t>DESCRIMAÇÃO DOS SERVIÇOS</t>
  </si>
  <si>
    <t xml:space="preserve">VALOR </t>
  </si>
  <si>
    <t>CRONOGRAMA DE EXECUÇÃO</t>
  </si>
  <si>
    <t>(%)</t>
  </si>
  <si>
    <t>1 MÊS</t>
  </si>
  <si>
    <t>2 MÊS</t>
  </si>
  <si>
    <t>3 MÊS</t>
  </si>
  <si>
    <t>1.00</t>
  </si>
  <si>
    <t>VALOR  MÊS</t>
  </si>
  <si>
    <t>VALOR ACUMULADO</t>
  </si>
  <si>
    <t>Obs: Valores em Reais.</t>
  </si>
  <si>
    <t>CRONOGRAMA FÍSICO FINANCEIRO</t>
  </si>
  <si>
    <t>OBJETO: PASSARELAS DO GIRASSOL</t>
  </si>
  <si>
    <t>GASPAR/SC</t>
  </si>
  <si>
    <t>Prazo de Execução: 90 dias para execução mais 30 dias para elaboração do projeto, totalizando 120 dias.</t>
  </si>
  <si>
    <t>Obs.: Os custos de frete estão inclusos na cotação do item 2.</t>
  </si>
</sst>
</file>

<file path=xl/styles.xml><?xml version="1.0" encoding="utf-8"?>
<styleSheet xmlns="http://schemas.openxmlformats.org/spreadsheetml/2006/main">
  <numFmts count="10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#.00"/>
    <numFmt numFmtId="166" formatCode="&quot;R$&quot;\ #,##0.00"/>
    <numFmt numFmtId="167" formatCode="0.000000"/>
    <numFmt numFmtId="168" formatCode="&quot;R$&quot;\ #,##0.00;&quot;R$&quot;\ #,##0.00;"/>
    <numFmt numFmtId="169" formatCode="_(* #,##0.0_);_(* \(#,##0.0\);_(* &quot;-&quot;??_);_(@_)"/>
    <numFmt numFmtId="170" formatCode="0.000%"/>
  </numFmts>
  <fonts count="46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  <charset val="1"/>
    </font>
    <font>
      <b/>
      <sz val="8"/>
      <name val="Arial"/>
      <family val="2"/>
    </font>
    <font>
      <sz val="8"/>
      <name val="Arial"/>
      <family val="2"/>
      <charset val="1"/>
    </font>
    <font>
      <sz val="10"/>
      <name val="Arial"/>
      <family val="2"/>
    </font>
    <font>
      <sz val="10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</font>
    <font>
      <b/>
      <sz val="10"/>
      <color indexed="8"/>
      <name val="Calibri"/>
      <family val="2"/>
    </font>
    <font>
      <sz val="8"/>
      <color indexed="8"/>
      <name val="Calibri"/>
      <family val="2"/>
    </font>
    <font>
      <b/>
      <sz val="12"/>
      <color indexed="8"/>
      <name val="Calibri"/>
      <family val="2"/>
    </font>
    <font>
      <sz val="9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8"/>
      <color indexed="8"/>
      <name val="Calibri"/>
      <family val="2"/>
    </font>
    <font>
      <sz val="10"/>
      <name val="Arial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name val="Candara"/>
      <family val="2"/>
    </font>
    <font>
      <b/>
      <sz val="11"/>
      <name val="Candara"/>
      <family val="2"/>
    </font>
    <font>
      <sz val="11"/>
      <name val="Candara"/>
      <family val="2"/>
    </font>
    <font>
      <b/>
      <sz val="10"/>
      <name val="Cambria"/>
      <family val="1"/>
    </font>
    <font>
      <sz val="10"/>
      <name val="Cambria"/>
      <family val="1"/>
    </font>
    <font>
      <i/>
      <sz val="10"/>
      <name val="Candara"/>
      <family val="2"/>
    </font>
    <font>
      <sz val="12"/>
      <name val="Candara"/>
      <family val="2"/>
    </font>
  </fonts>
  <fills count="1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25" fillId="5" borderId="0" applyNumberFormat="0" applyBorder="0" applyAlignment="0" applyProtection="0"/>
    <xf numFmtId="0" fontId="23" fillId="2" borderId="0" applyNumberFormat="0" applyBorder="0" applyAlignment="0" applyProtection="0"/>
    <xf numFmtId="0" fontId="22" fillId="0" borderId="0"/>
    <xf numFmtId="0" fontId="22" fillId="0" borderId="0"/>
    <xf numFmtId="0" fontId="12" fillId="0" borderId="0"/>
    <xf numFmtId="9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36" fillId="0" borderId="0" applyFont="0" applyFill="0" applyBorder="0" applyAlignment="0" applyProtection="0"/>
    <xf numFmtId="169" fontId="36" fillId="0" borderId="0" applyFont="0" applyFill="0" applyBorder="0" applyAlignment="0" applyProtection="0"/>
  </cellStyleXfs>
  <cellXfs count="397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5" fillId="0" borderId="0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2" fontId="9" fillId="0" borderId="0" xfId="0" applyNumberFormat="1" applyFont="1" applyFill="1" applyBorder="1" applyAlignment="1">
      <alignment vertical="center"/>
    </xf>
    <xf numFmtId="2" fontId="9" fillId="0" borderId="0" xfId="0" applyNumberFormat="1" applyFont="1" applyFill="1" applyBorder="1" applyAlignment="1">
      <alignment horizontal="left" vertical="center"/>
    </xf>
    <xf numFmtId="39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wrapText="1" shrinkToFit="1"/>
    </xf>
    <xf numFmtId="2" fontId="9" fillId="0" borderId="0" xfId="0" applyNumberFormat="1" applyFont="1" applyFill="1" applyBorder="1" applyAlignment="1">
      <alignment horizontal="center" vertical="center"/>
    </xf>
    <xf numFmtId="43" fontId="13" fillId="0" borderId="2" xfId="1" applyNumberFormat="1" applyFont="1" applyFill="1" applyBorder="1" applyAlignment="1">
      <alignment horizontal="right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43" fontId="13" fillId="7" borderId="1" xfId="1" applyNumberFormat="1" applyFont="1" applyFill="1" applyBorder="1" applyAlignment="1">
      <alignment horizontal="right" vertical="center"/>
    </xf>
    <xf numFmtId="43" fontId="13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right" vertical="center"/>
    </xf>
    <xf numFmtId="4" fontId="13" fillId="0" borderId="2" xfId="3" applyNumberFormat="1" applyFont="1" applyFill="1" applyBorder="1" applyAlignment="1">
      <alignment horizontal="right" vertical="center" wrapText="1"/>
    </xf>
    <xf numFmtId="43" fontId="13" fillId="0" borderId="2" xfId="7" applyNumberFormat="1" applyFont="1" applyFill="1" applyBorder="1" applyAlignment="1" applyProtection="1">
      <alignment vertical="center"/>
      <protection locked="0"/>
    </xf>
    <xf numFmtId="43" fontId="13" fillId="0" borderId="11" xfId="0" applyNumberFormat="1" applyFont="1" applyFill="1" applyBorder="1" applyAlignment="1">
      <alignment horizontal="right" vertical="center" wrapText="1"/>
    </xf>
    <xf numFmtId="43" fontId="13" fillId="0" borderId="16" xfId="0" applyNumberFormat="1" applyFont="1" applyFill="1" applyBorder="1" applyAlignment="1">
      <alignment horizontal="right" vertical="center" wrapText="1"/>
    </xf>
    <xf numFmtId="43" fontId="13" fillId="0" borderId="17" xfId="0" applyNumberFormat="1" applyFont="1" applyFill="1" applyBorder="1" applyAlignment="1">
      <alignment horizontal="right" vertical="center" wrapText="1"/>
    </xf>
    <xf numFmtId="43" fontId="13" fillId="7" borderId="3" xfId="1" applyNumberFormat="1" applyFont="1" applyFill="1" applyBorder="1" applyAlignment="1">
      <alignment horizontal="right" vertical="center"/>
    </xf>
    <xf numFmtId="43" fontId="13" fillId="0" borderId="3" xfId="1" applyNumberFormat="1" applyFont="1" applyFill="1" applyBorder="1" applyAlignment="1">
      <alignment horizontal="right" vertical="center"/>
    </xf>
    <xf numFmtId="0" fontId="15" fillId="12" borderId="9" xfId="0" applyFont="1" applyFill="1" applyBorder="1" applyAlignment="1">
      <alignment horizontal="center" vertical="center"/>
    </xf>
    <xf numFmtId="0" fontId="0" fillId="0" borderId="15" xfId="0" applyBorder="1"/>
    <xf numFmtId="2" fontId="13" fillId="0" borderId="2" xfId="0" applyNumberFormat="1" applyFont="1" applyBorder="1" applyAlignment="1">
      <alignment vertical="center"/>
    </xf>
    <xf numFmtId="0" fontId="15" fillId="11" borderId="1" xfId="0" applyFont="1" applyFill="1" applyBorder="1" applyAlignment="1">
      <alignment horizontal="center"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13" fillId="6" borderId="0" xfId="0" applyFont="1" applyFill="1"/>
    <xf numFmtId="0" fontId="13" fillId="0" borderId="0" xfId="0" applyFont="1"/>
    <xf numFmtId="0" fontId="27" fillId="0" borderId="6" xfId="0" applyFont="1" applyBorder="1"/>
    <xf numFmtId="0" fontId="27" fillId="0" borderId="2" xfId="0" applyFont="1" applyBorder="1"/>
    <xf numFmtId="4" fontId="15" fillId="11" borderId="2" xfId="0" applyNumberFormat="1" applyFont="1" applyFill="1" applyBorder="1" applyAlignment="1">
      <alignment vertical="center"/>
    </xf>
    <xf numFmtId="4" fontId="27" fillId="0" borderId="2" xfId="0" applyNumberFormat="1" applyFont="1" applyBorder="1"/>
    <xf numFmtId="4" fontId="15" fillId="11" borderId="17" xfId="0" applyNumberFormat="1" applyFont="1" applyFill="1" applyBorder="1" applyAlignment="1">
      <alignment vertical="center"/>
    </xf>
    <xf numFmtId="4" fontId="13" fillId="0" borderId="6" xfId="0" applyNumberFormat="1" applyFont="1" applyFill="1" applyBorder="1" applyAlignment="1">
      <alignment vertical="center"/>
    </xf>
    <xf numFmtId="0" fontId="13" fillId="0" borderId="0" xfId="0" applyFont="1" applyFill="1"/>
    <xf numFmtId="4" fontId="15" fillId="10" borderId="2" xfId="0" applyNumberFormat="1" applyFont="1" applyFill="1" applyBorder="1" applyAlignment="1">
      <alignment vertical="center"/>
    </xf>
    <xf numFmtId="4" fontId="15" fillId="10" borderId="17" xfId="0" applyNumberFormat="1" applyFont="1" applyFill="1" applyBorder="1" applyAlignment="1">
      <alignment vertical="center"/>
    </xf>
    <xf numFmtId="4" fontId="13" fillId="0" borderId="6" xfId="0" applyNumberFormat="1" applyFont="1" applyBorder="1" applyAlignment="1">
      <alignment vertical="center"/>
    </xf>
    <xf numFmtId="2" fontId="13" fillId="7" borderId="2" xfId="0" applyNumberFormat="1" applyFont="1" applyFill="1" applyBorder="1" applyAlignment="1">
      <alignment vertical="center"/>
    </xf>
    <xf numFmtId="0" fontId="13" fillId="8" borderId="0" xfId="0" applyFont="1" applyFill="1"/>
    <xf numFmtId="43" fontId="15" fillId="7" borderId="6" xfId="0" applyNumberFormat="1" applyFont="1" applyFill="1" applyBorder="1" applyAlignment="1">
      <alignment vertical="center"/>
    </xf>
    <xf numFmtId="0" fontId="15" fillId="11" borderId="20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26" fillId="11" borderId="0" xfId="0" applyFont="1" applyFill="1" applyBorder="1" applyAlignment="1">
      <alignment vertical="center"/>
    </xf>
    <xf numFmtId="0" fontId="26" fillId="11" borderId="0" xfId="0" applyFont="1" applyFill="1" applyBorder="1" applyAlignment="1"/>
    <xf numFmtId="0" fontId="15" fillId="11" borderId="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43" fontId="13" fillId="0" borderId="6" xfId="0" applyNumberFormat="1" applyFont="1" applyFill="1" applyBorder="1" applyAlignment="1">
      <alignment horizontal="right" vertical="center" wrapText="1"/>
    </xf>
    <xf numFmtId="43" fontId="13" fillId="0" borderId="12" xfId="0" applyNumberFormat="1" applyFont="1" applyFill="1" applyBorder="1" applyAlignment="1">
      <alignment horizontal="right" vertical="center" wrapText="1"/>
    </xf>
    <xf numFmtId="0" fontId="16" fillId="3" borderId="8" xfId="0" applyFont="1" applyFill="1" applyBorder="1" applyAlignment="1">
      <alignment vertical="center"/>
    </xf>
    <xf numFmtId="43" fontId="15" fillId="0" borderId="6" xfId="0" applyNumberFormat="1" applyFont="1" applyFill="1" applyBorder="1" applyAlignment="1">
      <alignment vertical="center"/>
    </xf>
    <xf numFmtId="0" fontId="15" fillId="6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10" borderId="6" xfId="0" applyFont="1" applyFill="1" applyBorder="1" applyAlignment="1">
      <alignment horizontal="center" vertical="center"/>
    </xf>
    <xf numFmtId="43" fontId="13" fillId="0" borderId="0" xfId="0" applyNumberFormat="1" applyFont="1" applyBorder="1" applyAlignment="1" applyProtection="1">
      <alignment vertical="center"/>
      <protection locked="0"/>
    </xf>
    <xf numFmtId="0" fontId="13" fillId="7" borderId="2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6" fillId="0" borderId="15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0" fillId="0" borderId="15" xfId="0" applyBorder="1" applyAlignment="1"/>
    <xf numFmtId="0" fontId="0" fillId="0" borderId="22" xfId="0" applyBorder="1"/>
    <xf numFmtId="0" fontId="2" fillId="0" borderId="23" xfId="0" applyFont="1" applyBorder="1" applyAlignment="1">
      <alignment vertical="center"/>
    </xf>
    <xf numFmtId="0" fontId="0" fillId="0" borderId="24" xfId="0" applyBorder="1"/>
    <xf numFmtId="0" fontId="13" fillId="0" borderId="23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9" xfId="0" applyBorder="1"/>
    <xf numFmtId="0" fontId="0" fillId="0" borderId="30" xfId="0" applyBorder="1"/>
    <xf numFmtId="0" fontId="0" fillId="0" borderId="2" xfId="0" applyBorder="1"/>
    <xf numFmtId="0" fontId="13" fillId="0" borderId="24" xfId="0" applyFont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30" xfId="0" applyBorder="1" applyAlignment="1">
      <alignment vertical="center"/>
    </xf>
    <xf numFmtId="4" fontId="13" fillId="0" borderId="3" xfId="0" applyNumberFormat="1" applyFont="1" applyBorder="1" applyAlignment="1">
      <alignment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43" fontId="13" fillId="7" borderId="2" xfId="1" applyNumberFormat="1" applyFont="1" applyFill="1" applyBorder="1" applyAlignment="1">
      <alignment horizontal="right" vertical="center"/>
    </xf>
    <xf numFmtId="0" fontId="15" fillId="6" borderId="10" xfId="0" applyFont="1" applyFill="1" applyBorder="1" applyAlignment="1">
      <alignment vertical="center"/>
    </xf>
    <xf numFmtId="0" fontId="13" fillId="0" borderId="0" xfId="0" quotePrefix="1" applyFont="1"/>
    <xf numFmtId="43" fontId="13" fillId="8" borderId="0" xfId="0" applyNumberFormat="1" applyFont="1" applyFill="1"/>
    <xf numFmtId="0" fontId="15" fillId="12" borderId="4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vertical="center"/>
    </xf>
    <xf numFmtId="43" fontId="13" fillId="0" borderId="5" xfId="0" applyNumberFormat="1" applyFont="1" applyBorder="1" applyAlignment="1">
      <alignment vertical="center"/>
    </xf>
    <xf numFmtId="43" fontId="13" fillId="0" borderId="5" xfId="0" applyNumberFormat="1" applyFont="1" applyFill="1" applyBorder="1" applyAlignment="1">
      <alignment horizontal="right" vertical="center" wrapText="1"/>
    </xf>
    <xf numFmtId="43" fontId="15" fillId="12" borderId="5" xfId="0" applyNumberFormat="1" applyFont="1" applyFill="1" applyBorder="1"/>
    <xf numFmtId="43" fontId="15" fillId="9" borderId="5" xfId="0" applyNumberFormat="1" applyFont="1" applyFill="1" applyBorder="1"/>
    <xf numFmtId="43" fontId="13" fillId="7" borderId="5" xfId="0" applyNumberFormat="1" applyFont="1" applyFill="1" applyBorder="1" applyAlignment="1">
      <alignment vertical="center"/>
    </xf>
    <xf numFmtId="43" fontId="13" fillId="0" borderId="0" xfId="0" applyNumberFormat="1" applyFont="1"/>
    <xf numFmtId="43" fontId="13" fillId="6" borderId="0" xfId="0" applyNumberFormat="1" applyFont="1" applyFill="1"/>
    <xf numFmtId="44" fontId="13" fillId="0" borderId="2" xfId="7" applyNumberFormat="1" applyFont="1" applyFill="1" applyBorder="1" applyAlignment="1" applyProtection="1">
      <alignment vertical="center"/>
      <protection locked="0"/>
    </xf>
    <xf numFmtId="0" fontId="28" fillId="0" borderId="0" xfId="0" applyFont="1" applyBorder="1" applyAlignment="1">
      <alignment horizont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2" fontId="29" fillId="0" borderId="0" xfId="0" applyNumberFormat="1" applyFont="1" applyAlignment="1">
      <alignment vertical="center"/>
    </xf>
    <xf numFmtId="0" fontId="35" fillId="0" borderId="5" xfId="0" applyFont="1" applyBorder="1" applyAlignment="1">
      <alignment vertical="center"/>
    </xf>
    <xf numFmtId="0" fontId="35" fillId="0" borderId="8" xfId="0" applyFont="1" applyBorder="1" applyAlignment="1">
      <alignment vertical="center"/>
    </xf>
    <xf numFmtId="49" fontId="35" fillId="0" borderId="6" xfId="0" applyNumberFormat="1" applyFont="1" applyBorder="1" applyAlignment="1">
      <alignment vertical="center"/>
    </xf>
    <xf numFmtId="2" fontId="35" fillId="0" borderId="2" xfId="0" applyNumberFormat="1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29" fillId="0" borderId="6" xfId="0" applyFont="1" applyFill="1" applyBorder="1" applyAlignment="1" applyProtection="1">
      <alignment horizontal="center" vertical="center" wrapText="1"/>
    </xf>
    <xf numFmtId="49" fontId="29" fillId="0" borderId="6" xfId="0" applyNumberFormat="1" applyFont="1" applyFill="1" applyBorder="1" applyAlignment="1" applyProtection="1">
      <alignment horizontal="center" vertical="center" wrapText="1"/>
    </xf>
    <xf numFmtId="2" fontId="35" fillId="0" borderId="0" xfId="0" applyNumberFormat="1" applyFont="1" applyFill="1" applyBorder="1" applyAlignment="1" applyProtection="1">
      <alignment vertical="center" wrapText="1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17" fontId="35" fillId="0" borderId="2" xfId="0" applyNumberFormat="1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>
      <alignment vertical="center"/>
    </xf>
    <xf numFmtId="0" fontId="29" fillId="0" borderId="6" xfId="0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2" fontId="29" fillId="0" borderId="2" xfId="0" applyNumberFormat="1" applyFont="1" applyFill="1" applyBorder="1" applyAlignment="1">
      <alignment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32" xfId="0" applyFont="1" applyFill="1" applyBorder="1" applyAlignment="1">
      <alignment horizontal="left" vertical="center"/>
    </xf>
    <xf numFmtId="0" fontId="29" fillId="0" borderId="33" xfId="0" applyFont="1" applyFill="1" applyBorder="1" applyAlignment="1" applyProtection="1">
      <alignment horizontal="center" vertical="center" wrapText="1"/>
      <protection locked="0"/>
    </xf>
    <xf numFmtId="49" fontId="29" fillId="0" borderId="33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33" xfId="0" applyNumberFormat="1" applyFont="1" applyFill="1" applyBorder="1" applyAlignment="1" applyProtection="1">
      <alignment vertical="center" wrapText="1"/>
      <protection locked="0"/>
    </xf>
    <xf numFmtId="167" fontId="29" fillId="0" borderId="33" xfId="0" applyNumberFormat="1" applyFont="1" applyFill="1" applyBorder="1" applyAlignment="1" applyProtection="1">
      <alignment vertical="center" wrapText="1"/>
      <protection locked="0"/>
    </xf>
    <xf numFmtId="0" fontId="29" fillId="0" borderId="34" xfId="0" applyFont="1" applyFill="1" applyBorder="1" applyAlignment="1" applyProtection="1">
      <alignment horizontal="center" vertical="center" wrapText="1"/>
      <protection locked="0"/>
    </xf>
    <xf numFmtId="49" fontId="29" fillId="0" borderId="34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34" xfId="0" applyNumberFormat="1" applyFont="1" applyFill="1" applyBorder="1" applyAlignment="1" applyProtection="1">
      <alignment vertical="center" wrapText="1"/>
      <protection locked="0"/>
    </xf>
    <xf numFmtId="167" fontId="29" fillId="0" borderId="34" xfId="0" applyNumberFormat="1" applyFont="1" applyFill="1" applyBorder="1" applyAlignment="1" applyProtection="1">
      <alignment vertical="center" wrapText="1"/>
      <protection locked="0"/>
    </xf>
    <xf numFmtId="0" fontId="29" fillId="0" borderId="1" xfId="0" applyFont="1" applyFill="1" applyBorder="1" applyAlignment="1">
      <alignment horizontal="left" vertical="center"/>
    </xf>
    <xf numFmtId="0" fontId="29" fillId="0" borderId="35" xfId="0" applyFont="1" applyFill="1" applyBorder="1" applyAlignment="1" applyProtection="1">
      <alignment horizontal="center" vertical="center" wrapText="1"/>
      <protection locked="0"/>
    </xf>
    <xf numFmtId="49" fontId="29" fillId="0" borderId="35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35" xfId="0" applyNumberFormat="1" applyFont="1" applyFill="1" applyBorder="1" applyAlignment="1" applyProtection="1">
      <alignment vertical="center" wrapText="1"/>
      <protection locked="0"/>
    </xf>
    <xf numFmtId="167" fontId="29" fillId="0" borderId="35" xfId="0" applyNumberFormat="1" applyFont="1" applyFill="1" applyBorder="1" applyAlignment="1" applyProtection="1">
      <alignment vertical="center" wrapText="1"/>
      <protection locked="0"/>
    </xf>
    <xf numFmtId="166" fontId="29" fillId="0" borderId="33" xfId="0" applyNumberFormat="1" applyFont="1" applyFill="1" applyBorder="1" applyAlignment="1" applyProtection="1">
      <alignment vertical="center" wrapText="1"/>
      <protection locked="0"/>
    </xf>
    <xf numFmtId="41" fontId="31" fillId="0" borderId="0" xfId="0" applyNumberFormat="1" applyFont="1" applyFill="1" applyBorder="1" applyAlignment="1">
      <alignment vertical="center"/>
    </xf>
    <xf numFmtId="0" fontId="35" fillId="0" borderId="4" xfId="0" applyNumberFormat="1" applyFont="1" applyFill="1" applyBorder="1" applyAlignment="1">
      <alignment vertical="center"/>
    </xf>
    <xf numFmtId="0" fontId="0" fillId="0" borderId="13" xfId="0" applyBorder="1"/>
    <xf numFmtId="49" fontId="35" fillId="0" borderId="4" xfId="0" applyNumberFormat="1" applyFont="1" applyFill="1" applyBorder="1" applyAlignment="1">
      <alignment vertical="center" wrapText="1"/>
    </xf>
    <xf numFmtId="0" fontId="35" fillId="0" borderId="13" xfId="0" applyNumberFormat="1" applyFont="1" applyFill="1" applyBorder="1" applyAlignment="1">
      <alignment vertical="center" wrapText="1"/>
    </xf>
    <xf numFmtId="0" fontId="35" fillId="0" borderId="3" xfId="0" applyNumberFormat="1" applyFont="1" applyFill="1" applyBorder="1" applyAlignment="1">
      <alignment vertical="center"/>
    </xf>
    <xf numFmtId="0" fontId="35" fillId="0" borderId="2" xfId="0" applyFont="1" applyBorder="1" applyAlignment="1">
      <alignment vertical="center" wrapText="1"/>
    </xf>
    <xf numFmtId="0" fontId="35" fillId="13" borderId="1" xfId="0" applyFont="1" applyFill="1" applyBorder="1" applyAlignment="1" applyProtection="1">
      <alignment horizontal="center" vertical="center"/>
      <protection locked="0"/>
    </xf>
    <xf numFmtId="17" fontId="35" fillId="13" borderId="2" xfId="0" applyNumberFormat="1" applyFont="1" applyFill="1" applyBorder="1" applyAlignment="1" applyProtection="1">
      <alignment horizontal="center" vertical="center"/>
      <protection locked="0"/>
    </xf>
    <xf numFmtId="0" fontId="29" fillId="0" borderId="2" xfId="0" applyFont="1" applyFill="1" applyBorder="1" applyAlignment="1">
      <alignment vertical="center"/>
    </xf>
    <xf numFmtId="14" fontId="29" fillId="0" borderId="5" xfId="0" applyNumberFormat="1" applyFont="1" applyFill="1" applyBorder="1" applyAlignment="1">
      <alignment horizontal="center" vertical="center"/>
    </xf>
    <xf numFmtId="0" fontId="29" fillId="13" borderId="33" xfId="0" applyFont="1" applyFill="1" applyBorder="1" applyAlignment="1" applyProtection="1">
      <alignment vertical="center" wrapText="1"/>
      <protection locked="0"/>
    </xf>
    <xf numFmtId="0" fontId="29" fillId="13" borderId="33" xfId="0" applyFont="1" applyFill="1" applyBorder="1" applyAlignment="1" applyProtection="1">
      <alignment horizontal="center" vertical="center" wrapText="1"/>
      <protection locked="0"/>
    </xf>
    <xf numFmtId="167" fontId="29" fillId="13" borderId="33" xfId="0" applyNumberFormat="1" applyFont="1" applyFill="1" applyBorder="1" applyAlignment="1" applyProtection="1">
      <alignment horizontal="center" vertical="center" wrapText="1"/>
      <protection locked="0"/>
    </xf>
    <xf numFmtId="14" fontId="29" fillId="13" borderId="33" xfId="0" applyNumberFormat="1" applyFont="1" applyFill="1" applyBorder="1" applyAlignment="1" applyProtection="1">
      <alignment vertical="center" wrapText="1"/>
      <protection locked="0"/>
    </xf>
    <xf numFmtId="0" fontId="29" fillId="13" borderId="34" xfId="0" applyFont="1" applyFill="1" applyBorder="1" applyAlignment="1" applyProtection="1">
      <alignment vertical="center" wrapText="1"/>
      <protection locked="0"/>
    </xf>
    <xf numFmtId="0" fontId="29" fillId="13" borderId="34" xfId="0" applyFont="1" applyFill="1" applyBorder="1" applyAlignment="1" applyProtection="1">
      <alignment horizontal="center" vertical="center" wrapText="1"/>
      <protection locked="0"/>
    </xf>
    <xf numFmtId="167" fontId="29" fillId="13" borderId="34" xfId="0" applyNumberFormat="1" applyFont="1" applyFill="1" applyBorder="1" applyAlignment="1" applyProtection="1">
      <alignment horizontal="center" vertical="center" wrapText="1"/>
      <protection locked="0"/>
    </xf>
    <xf numFmtId="167" fontId="29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6" xfId="0" applyFont="1" applyFill="1" applyBorder="1" applyAlignment="1" applyProtection="1">
      <alignment horizontal="center" vertical="center" wrapText="1"/>
      <protection locked="0"/>
    </xf>
    <xf numFmtId="49" fontId="29" fillId="0" borderId="36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36" xfId="0" applyNumberFormat="1" applyFont="1" applyFill="1" applyBorder="1" applyAlignment="1" applyProtection="1">
      <alignment vertical="center" wrapText="1"/>
      <protection locked="0"/>
    </xf>
    <xf numFmtId="167" fontId="29" fillId="0" borderId="36" xfId="0" applyNumberFormat="1" applyFont="1" applyFill="1" applyBorder="1" applyAlignment="1" applyProtection="1">
      <alignment vertical="center" wrapText="1"/>
      <protection locked="0"/>
    </xf>
    <xf numFmtId="166" fontId="29" fillId="0" borderId="32" xfId="0" applyNumberFormat="1" applyFont="1" applyFill="1" applyBorder="1" applyAlignment="1" applyProtection="1">
      <alignment vertical="center" wrapText="1"/>
      <protection locked="0"/>
    </xf>
    <xf numFmtId="166" fontId="29" fillId="0" borderId="2" xfId="0" applyNumberFormat="1" applyFont="1" applyFill="1" applyBorder="1" applyAlignment="1" applyProtection="1">
      <alignment vertical="center" wrapText="1"/>
      <protection locked="0"/>
    </xf>
    <xf numFmtId="14" fontId="29" fillId="13" borderId="34" xfId="0" applyNumberFormat="1" applyFont="1" applyFill="1" applyBorder="1" applyAlignment="1" applyProtection="1">
      <alignment horizontal="center" vertical="center" wrapText="1"/>
      <protection locked="0"/>
    </xf>
    <xf numFmtId="14" fontId="29" fillId="13" borderId="33" xfId="0" applyNumberFormat="1" applyFont="1" applyFill="1" applyBorder="1" applyAlignment="1" applyProtection="1">
      <alignment horizontal="center" vertical="center" wrapText="1"/>
      <protection locked="0"/>
    </xf>
    <xf numFmtId="0" fontId="13" fillId="7" borderId="6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14" fontId="35" fillId="0" borderId="5" xfId="0" applyNumberFormat="1" applyFont="1" applyBorder="1" applyAlignment="1">
      <alignment horizontal="center" vertical="center"/>
    </xf>
    <xf numFmtId="166" fontId="29" fillId="0" borderId="0" xfId="0" applyNumberFormat="1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>
      <alignment vertical="center"/>
    </xf>
    <xf numFmtId="44" fontId="13" fillId="14" borderId="0" xfId="0" applyNumberFormat="1" applyFont="1" applyFill="1"/>
    <xf numFmtId="166" fontId="13" fillId="0" borderId="0" xfId="0" applyNumberFormat="1" applyFont="1"/>
    <xf numFmtId="166" fontId="13" fillId="0" borderId="0" xfId="0" quotePrefix="1" applyNumberFormat="1" applyFont="1"/>
    <xf numFmtId="166" fontId="29" fillId="0" borderId="1" xfId="0" applyNumberFormat="1" applyFont="1" applyFill="1" applyBorder="1" applyAlignment="1" applyProtection="1">
      <alignment vertical="center" wrapText="1"/>
      <protection locked="0"/>
    </xf>
    <xf numFmtId="44" fontId="15" fillId="10" borderId="37" xfId="0" applyNumberFormat="1" applyFont="1" applyFill="1" applyBorder="1" applyAlignment="1">
      <alignment horizontal="right" vertical="center" wrapText="1"/>
    </xf>
    <xf numFmtId="44" fontId="15" fillId="10" borderId="37" xfId="0" applyNumberFormat="1" applyFont="1" applyFill="1" applyBorder="1" applyAlignment="1">
      <alignment vertical="center"/>
    </xf>
    <xf numFmtId="0" fontId="0" fillId="0" borderId="10" xfId="0" applyBorder="1"/>
    <xf numFmtId="41" fontId="31" fillId="0" borderId="7" xfId="0" applyNumberFormat="1" applyFont="1" applyFill="1" applyBorder="1" applyAlignment="1">
      <alignment vertical="center"/>
    </xf>
    <xf numFmtId="41" fontId="31" fillId="0" borderId="10" xfId="0" applyNumberFormat="1" applyFont="1" applyFill="1" applyBorder="1" applyAlignment="1">
      <alignment vertical="center"/>
    </xf>
    <xf numFmtId="43" fontId="15" fillId="7" borderId="12" xfId="0" applyNumberFormat="1" applyFont="1" applyFill="1" applyBorder="1" applyAlignment="1">
      <alignment vertical="center"/>
    </xf>
    <xf numFmtId="4" fontId="15" fillId="10" borderId="11" xfId="0" applyNumberFormat="1" applyFont="1" applyFill="1" applyBorder="1" applyAlignment="1">
      <alignment vertical="center"/>
    </xf>
    <xf numFmtId="4" fontId="27" fillId="0" borderId="11" xfId="0" applyNumberFormat="1" applyFont="1" applyBorder="1"/>
    <xf numFmtId="4" fontId="15" fillId="10" borderId="16" xfId="0" applyNumberFormat="1" applyFont="1" applyFill="1" applyBorder="1" applyAlignment="1">
      <alignment vertical="center"/>
    </xf>
    <xf numFmtId="0" fontId="27" fillId="0" borderId="12" xfId="0" applyFont="1" applyBorder="1"/>
    <xf numFmtId="0" fontId="27" fillId="0" borderId="11" xfId="0" applyFont="1" applyBorder="1"/>
    <xf numFmtId="43" fontId="15" fillId="9" borderId="7" xfId="0" applyNumberFormat="1" applyFont="1" applyFill="1" applyBorder="1"/>
    <xf numFmtId="0" fontId="20" fillId="0" borderId="23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7" borderId="11" xfId="1" applyFont="1" applyFill="1" applyBorder="1" applyAlignment="1">
      <alignment horizontal="center" vertical="center"/>
    </xf>
    <xf numFmtId="43" fontId="13" fillId="7" borderId="11" xfId="1" applyNumberFormat="1" applyFont="1" applyFill="1" applyBorder="1" applyAlignment="1">
      <alignment horizontal="right" vertical="center"/>
    </xf>
    <xf numFmtId="44" fontId="13" fillId="0" borderId="11" xfId="7" applyNumberFormat="1" applyFont="1" applyFill="1" applyBorder="1" applyAlignment="1" applyProtection="1">
      <alignment vertical="center"/>
      <protection locked="0"/>
    </xf>
    <xf numFmtId="166" fontId="15" fillId="0" borderId="0" xfId="0" applyNumberFormat="1" applyFont="1" applyBorder="1" applyAlignment="1">
      <alignment vertical="center"/>
    </xf>
    <xf numFmtId="166" fontId="0" fillId="0" borderId="0" xfId="0" applyNumberFormat="1"/>
    <xf numFmtId="0" fontId="13" fillId="0" borderId="0" xfId="0" applyFont="1" applyFill="1" applyBorder="1" applyAlignment="1">
      <alignment vertical="center" wrapText="1"/>
    </xf>
    <xf numFmtId="166" fontId="35" fillId="0" borderId="33" xfId="0" applyNumberFormat="1" applyFont="1" applyFill="1" applyBorder="1" applyAlignment="1" applyProtection="1">
      <alignment vertical="center" wrapText="1"/>
      <protection locked="0"/>
    </xf>
    <xf numFmtId="0" fontId="0" fillId="0" borderId="22" xfId="0" applyBorder="1" applyAlignment="1"/>
    <xf numFmtId="0" fontId="0" fillId="0" borderId="24" xfId="0" applyBorder="1" applyAlignment="1">
      <alignment vertical="center"/>
    </xf>
    <xf numFmtId="0" fontId="15" fillId="6" borderId="42" xfId="0" applyFont="1" applyFill="1" applyBorder="1" applyAlignment="1">
      <alignment horizontal="center" vertical="center" wrapText="1"/>
    </xf>
    <xf numFmtId="44" fontId="13" fillId="0" borderId="42" xfId="0" applyNumberFormat="1" applyFont="1" applyFill="1" applyBorder="1" applyAlignment="1">
      <alignment horizontal="right" vertical="center" wrapText="1"/>
    </xf>
    <xf numFmtId="44" fontId="13" fillId="0" borderId="43" xfId="0" applyNumberFormat="1" applyFont="1" applyFill="1" applyBorder="1" applyAlignment="1">
      <alignment horizontal="right" vertical="center" wrapText="1"/>
    </xf>
    <xf numFmtId="44" fontId="13" fillId="0" borderId="42" xfId="7" applyNumberFormat="1" applyFont="1" applyFill="1" applyBorder="1" applyAlignment="1" applyProtection="1">
      <alignment vertical="center"/>
      <protection locked="0"/>
    </xf>
    <xf numFmtId="44" fontId="13" fillId="0" borderId="43" xfId="7" applyNumberFormat="1" applyFont="1" applyFill="1" applyBorder="1" applyAlignment="1" applyProtection="1">
      <alignment vertical="center"/>
      <protection locked="0"/>
    </xf>
    <xf numFmtId="0" fontId="0" fillId="0" borderId="23" xfId="0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29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9" fillId="0" borderId="21" xfId="0" applyFont="1" applyBorder="1" applyAlignment="1">
      <alignment horizontal="center" vertical="center"/>
    </xf>
    <xf numFmtId="0" fontId="29" fillId="0" borderId="23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2" fontId="29" fillId="0" borderId="0" xfId="0" applyNumberFormat="1" applyFont="1" applyBorder="1" applyAlignment="1">
      <alignment vertical="center"/>
    </xf>
    <xf numFmtId="0" fontId="29" fillId="0" borderId="24" xfId="0" applyFont="1" applyBorder="1" applyAlignment="1">
      <alignment vertical="center"/>
    </xf>
    <xf numFmtId="0" fontId="31" fillId="0" borderId="38" xfId="0" applyNumberFormat="1" applyFont="1" applyFill="1" applyBorder="1" applyAlignment="1">
      <alignment vertical="center"/>
    </xf>
    <xf numFmtId="41" fontId="31" fillId="0" borderId="40" xfId="0" applyNumberFormat="1" applyFont="1" applyFill="1" applyBorder="1" applyAlignment="1">
      <alignment vertical="center"/>
    </xf>
    <xf numFmtId="0" fontId="35" fillId="0" borderId="25" xfId="0" applyNumberFormat="1" applyFont="1" applyFill="1" applyBorder="1" applyAlignment="1">
      <alignment vertical="center"/>
    </xf>
    <xf numFmtId="0" fontId="35" fillId="0" borderId="41" xfId="0" applyNumberFormat="1" applyFont="1" applyFill="1" applyBorder="1" applyAlignment="1">
      <alignment vertical="center" wrapText="1"/>
    </xf>
    <xf numFmtId="0" fontId="29" fillId="0" borderId="23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 applyProtection="1">
      <alignment horizontal="center" vertical="center"/>
    </xf>
    <xf numFmtId="41" fontId="29" fillId="0" borderId="0" xfId="0" applyNumberFormat="1" applyFont="1" applyFill="1" applyBorder="1" applyAlignment="1" applyProtection="1">
      <alignment horizontal="center" vertical="center"/>
    </xf>
    <xf numFmtId="0" fontId="29" fillId="0" borderId="24" xfId="0" applyFont="1" applyFill="1" applyBorder="1" applyAlignment="1" applyProtection="1">
      <alignment horizontal="center" vertical="center"/>
    </xf>
    <xf numFmtId="0" fontId="0" fillId="0" borderId="23" xfId="0" applyBorder="1"/>
    <xf numFmtId="0" fontId="35" fillId="0" borderId="27" xfId="0" applyFont="1" applyBorder="1" applyAlignment="1">
      <alignment vertical="center"/>
    </xf>
    <xf numFmtId="0" fontId="35" fillId="0" borderId="39" xfId="0" applyFont="1" applyBorder="1" applyAlignment="1">
      <alignment horizontal="right" vertical="center"/>
    </xf>
    <xf numFmtId="49" fontId="35" fillId="0" borderId="28" xfId="0" applyNumberFormat="1" applyFont="1" applyBorder="1" applyAlignment="1">
      <alignment horizontal="centerContinuous" vertical="center"/>
    </xf>
    <xf numFmtId="0" fontId="35" fillId="13" borderId="0" xfId="0" applyFont="1" applyFill="1" applyBorder="1" applyAlignment="1" applyProtection="1">
      <alignment vertical="center" wrapText="1"/>
      <protection locked="0"/>
    </xf>
    <xf numFmtId="168" fontId="35" fillId="0" borderId="42" xfId="0" applyNumberFormat="1" applyFont="1" applyBorder="1" applyAlignment="1">
      <alignment vertical="center"/>
    </xf>
    <xf numFmtId="0" fontId="29" fillId="0" borderId="28" xfId="0" applyFont="1" applyFill="1" applyBorder="1" applyAlignment="1">
      <alignment vertical="center"/>
    </xf>
    <xf numFmtId="0" fontId="29" fillId="0" borderId="42" xfId="0" applyFont="1" applyFill="1" applyBorder="1" applyAlignment="1">
      <alignment horizontal="center" vertical="center"/>
    </xf>
    <xf numFmtId="0" fontId="29" fillId="13" borderId="44" xfId="0" applyFont="1" applyFill="1" applyBorder="1" applyAlignment="1" applyProtection="1">
      <alignment horizontal="left" vertical="center" wrapText="1"/>
      <protection locked="0"/>
    </xf>
    <xf numFmtId="166" fontId="29" fillId="13" borderId="45" xfId="0" applyNumberFormat="1" applyFont="1" applyFill="1" applyBorder="1" applyAlignment="1" applyProtection="1">
      <alignment vertical="center"/>
      <protection locked="0"/>
    </xf>
    <xf numFmtId="0" fontId="29" fillId="13" borderId="46" xfId="0" applyFont="1" applyFill="1" applyBorder="1" applyAlignment="1" applyProtection="1">
      <alignment horizontal="left" vertical="center" wrapText="1"/>
      <protection locked="0"/>
    </xf>
    <xf numFmtId="166" fontId="29" fillId="13" borderId="47" xfId="0" applyNumberFormat="1" applyFont="1" applyFill="1" applyBorder="1" applyAlignment="1" applyProtection="1">
      <alignment vertical="center"/>
      <protection locked="0"/>
    </xf>
    <xf numFmtId="0" fontId="0" fillId="0" borderId="31" xfId="0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9" fillId="0" borderId="0" xfId="0" applyFont="1" applyFill="1" applyBorder="1"/>
    <xf numFmtId="4" fontId="39" fillId="0" borderId="0" xfId="0" applyNumberFormat="1" applyFont="1" applyFill="1" applyBorder="1" applyAlignment="1"/>
    <xf numFmtId="164" fontId="39" fillId="0" borderId="0" xfId="13" applyNumberFormat="1" applyFont="1" applyFill="1" applyBorder="1"/>
    <xf numFmtId="43" fontId="39" fillId="0" borderId="0" xfId="0" applyNumberFormat="1" applyFont="1" applyFill="1" applyBorder="1"/>
    <xf numFmtId="0" fontId="40" fillId="3" borderId="11" xfId="0" applyFont="1" applyFill="1" applyBorder="1" applyAlignment="1">
      <alignment horizontal="center"/>
    </xf>
    <xf numFmtId="0" fontId="40" fillId="3" borderId="32" xfId="0" applyFont="1" applyFill="1" applyBorder="1" applyAlignment="1">
      <alignment horizontal="center"/>
    </xf>
    <xf numFmtId="0" fontId="40" fillId="3" borderId="1" xfId="0" applyFont="1" applyFill="1" applyBorder="1" applyAlignment="1">
      <alignment horizontal="center"/>
    </xf>
    <xf numFmtId="0" fontId="40" fillId="10" borderId="2" xfId="0" applyFont="1" applyFill="1" applyBorder="1" applyAlignment="1">
      <alignment horizontal="center"/>
    </xf>
    <xf numFmtId="0" fontId="40" fillId="10" borderId="2" xfId="0" applyFont="1" applyFill="1" applyBorder="1" applyAlignment="1">
      <alignment horizontal="left" wrapText="1"/>
    </xf>
    <xf numFmtId="0" fontId="41" fillId="0" borderId="2" xfId="0" applyFont="1" applyBorder="1" applyAlignment="1">
      <alignment horizontal="center"/>
    </xf>
    <xf numFmtId="164" fontId="41" fillId="0" borderId="2" xfId="13" applyNumberFormat="1" applyFont="1" applyFill="1" applyBorder="1" applyAlignment="1">
      <alignment horizontal="right"/>
    </xf>
    <xf numFmtId="10" fontId="41" fillId="0" borderId="2" xfId="12" applyNumberFormat="1" applyFont="1" applyFill="1" applyBorder="1" applyAlignment="1"/>
    <xf numFmtId="164" fontId="41" fillId="0" borderId="2" xfId="13" applyNumberFormat="1" applyFont="1" applyFill="1" applyBorder="1" applyAlignment="1">
      <alignment horizontal="center"/>
    </xf>
    <xf numFmtId="9" fontId="41" fillId="0" borderId="2" xfId="12" applyFont="1" applyFill="1" applyBorder="1" applyAlignment="1">
      <alignment horizontal="center"/>
    </xf>
    <xf numFmtId="164" fontId="41" fillId="0" borderId="2" xfId="13" applyNumberFormat="1" applyFont="1" applyFill="1" applyBorder="1"/>
    <xf numFmtId="9" fontId="41" fillId="0" borderId="2" xfId="12" applyFont="1" applyFill="1" applyBorder="1"/>
    <xf numFmtId="0" fontId="42" fillId="10" borderId="2" xfId="0" applyFont="1" applyFill="1" applyBorder="1" applyAlignment="1">
      <alignment horizontal="center" vertical="top" wrapText="1"/>
    </xf>
    <xf numFmtId="0" fontId="42" fillId="10" borderId="2" xfId="0" applyFont="1" applyFill="1" applyBorder="1" applyAlignment="1">
      <alignment vertical="top" wrapText="1"/>
    </xf>
    <xf numFmtId="10" fontId="41" fillId="0" borderId="2" xfId="12" applyNumberFormat="1" applyFont="1" applyFill="1" applyBorder="1" applyAlignment="1">
      <alignment horizontal="center"/>
    </xf>
    <xf numFmtId="0" fontId="43" fillId="0" borderId="2" xfId="0" applyFont="1" applyBorder="1" applyAlignment="1">
      <alignment horizontal="center" vertical="top" wrapText="1"/>
    </xf>
    <xf numFmtId="0" fontId="43" fillId="0" borderId="2" xfId="0" applyFont="1" applyBorder="1" applyAlignment="1">
      <alignment vertical="top" wrapText="1"/>
    </xf>
    <xf numFmtId="164" fontId="41" fillId="7" borderId="2" xfId="13" applyNumberFormat="1" applyFont="1" applyFill="1" applyBorder="1" applyAlignment="1">
      <alignment horizontal="right"/>
    </xf>
    <xf numFmtId="9" fontId="41" fillId="0" borderId="2" xfId="13" applyNumberFormat="1" applyFont="1" applyFill="1" applyBorder="1" applyAlignment="1">
      <alignment horizontal="center"/>
    </xf>
    <xf numFmtId="10" fontId="41" fillId="0" borderId="2" xfId="13" applyNumberFormat="1" applyFont="1" applyFill="1" applyBorder="1"/>
    <xf numFmtId="0" fontId="44" fillId="0" borderId="0" xfId="0" applyFont="1" applyBorder="1"/>
    <xf numFmtId="0" fontId="39" fillId="0" borderId="0" xfId="0" applyFont="1"/>
    <xf numFmtId="0" fontId="39" fillId="0" borderId="0" xfId="0" applyFont="1" applyFill="1" applyBorder="1" applyAlignment="1">
      <alignment horizontal="center"/>
    </xf>
    <xf numFmtId="0" fontId="43" fillId="0" borderId="11" xfId="0" applyFont="1" applyBorder="1" applyAlignment="1">
      <alignment vertical="top" wrapText="1"/>
    </xf>
    <xf numFmtId="0" fontId="43" fillId="0" borderId="11" xfId="0" applyFont="1" applyBorder="1" applyAlignment="1">
      <alignment horizontal="center" vertical="top" wrapText="1"/>
    </xf>
    <xf numFmtId="170" fontId="41" fillId="0" borderId="2" xfId="12" applyNumberFormat="1" applyFont="1" applyFill="1" applyBorder="1" applyAlignment="1"/>
    <xf numFmtId="0" fontId="41" fillId="0" borderId="0" xfId="0" applyFont="1" applyAlignment="1">
      <alignment horizontal="right"/>
    </xf>
    <xf numFmtId="0" fontId="31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0" fontId="44" fillId="0" borderId="0" xfId="0" applyFont="1" applyAlignment="1"/>
    <xf numFmtId="10" fontId="41" fillId="0" borderId="2" xfId="12" applyNumberFormat="1" applyFont="1" applyFill="1" applyBorder="1"/>
    <xf numFmtId="164" fontId="45" fillId="0" borderId="2" xfId="13" applyNumberFormat="1" applyFont="1" applyFill="1" applyBorder="1" applyAlignment="1">
      <alignment horizontal="right"/>
    </xf>
    <xf numFmtId="9" fontId="45" fillId="0" borderId="2" xfId="12" applyNumberFormat="1" applyFont="1" applyFill="1" applyBorder="1" applyAlignment="1">
      <alignment horizontal="right"/>
    </xf>
    <xf numFmtId="164" fontId="45" fillId="0" borderId="2" xfId="13" applyNumberFormat="1" applyFont="1" applyFill="1" applyBorder="1"/>
    <xf numFmtId="9" fontId="45" fillId="0" borderId="2" xfId="12" applyNumberFormat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left" vertical="center" wrapText="1"/>
    </xf>
    <xf numFmtId="0" fontId="13" fillId="0" borderId="8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13" fillId="0" borderId="28" xfId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7" borderId="27" xfId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0" fontId="13" fillId="7" borderId="5" xfId="1" applyFont="1" applyFill="1" applyBorder="1" applyAlignment="1">
      <alignment horizontal="left" vertical="center" wrapText="1"/>
    </xf>
    <xf numFmtId="0" fontId="13" fillId="7" borderId="8" xfId="1" applyFont="1" applyFill="1" applyBorder="1" applyAlignment="1">
      <alignment horizontal="left" vertical="center" wrapText="1"/>
    </xf>
    <xf numFmtId="0" fontId="13" fillId="7" borderId="6" xfId="1" applyFont="1" applyFill="1" applyBorder="1" applyAlignment="1">
      <alignment horizontal="left" vertical="center" wrapText="1"/>
    </xf>
    <xf numFmtId="0" fontId="13" fillId="7" borderId="38" xfId="1" applyFont="1" applyFill="1" applyBorder="1" applyAlignment="1">
      <alignment horizontal="center" vertical="center"/>
    </xf>
    <xf numFmtId="0" fontId="13" fillId="7" borderId="12" xfId="1" applyFont="1" applyFill="1" applyBorder="1" applyAlignment="1">
      <alignment horizontal="center" vertical="center"/>
    </xf>
    <xf numFmtId="0" fontId="13" fillId="7" borderId="7" xfId="1" applyFont="1" applyFill="1" applyBorder="1" applyAlignment="1">
      <alignment horizontal="left" vertical="center" wrapText="1"/>
    </xf>
    <xf numFmtId="0" fontId="13" fillId="7" borderId="10" xfId="1" applyFont="1" applyFill="1" applyBorder="1" applyAlignment="1">
      <alignment horizontal="left" vertical="center" wrapText="1"/>
    </xf>
    <xf numFmtId="0" fontId="13" fillId="7" borderId="12" xfId="1" applyFont="1" applyFill="1" applyBorder="1" applyAlignment="1">
      <alignment horizontal="left" vertical="center" wrapText="1"/>
    </xf>
    <xf numFmtId="0" fontId="13" fillId="7" borderId="6" xfId="1" applyFont="1" applyFill="1" applyBorder="1" applyAlignment="1">
      <alignment horizontal="center" vertical="center"/>
    </xf>
    <xf numFmtId="0" fontId="26" fillId="12" borderId="18" xfId="0" applyFont="1" applyFill="1" applyBorder="1" applyAlignment="1">
      <alignment horizontal="center"/>
    </xf>
    <xf numFmtId="0" fontId="26" fillId="12" borderId="14" xfId="0" applyFont="1" applyFill="1" applyBorder="1" applyAlignment="1">
      <alignment horizontal="center"/>
    </xf>
    <xf numFmtId="0" fontId="26" fillId="12" borderId="26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3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vertical="center"/>
    </xf>
    <xf numFmtId="14" fontId="13" fillId="0" borderId="23" xfId="0" applyNumberFormat="1" applyFont="1" applyBorder="1" applyAlignment="1">
      <alignment horizontal="center" vertical="center"/>
    </xf>
    <xf numFmtId="14" fontId="13" fillId="0" borderId="0" xfId="0" applyNumberFormat="1" applyFont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15" fillId="0" borderId="27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5" fillId="0" borderId="2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6" borderId="27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/>
    </xf>
    <xf numFmtId="0" fontId="13" fillId="7" borderId="8" xfId="1" applyFont="1" applyFill="1" applyBorder="1" applyAlignment="1">
      <alignment horizontal="left" vertical="center"/>
    </xf>
    <xf numFmtId="0" fontId="13" fillId="7" borderId="6" xfId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34" fillId="0" borderId="4" xfId="0" applyNumberFormat="1" applyFont="1" applyFill="1" applyBorder="1" applyAlignment="1">
      <alignment horizontal="left" vertical="center"/>
    </xf>
    <xf numFmtId="0" fontId="34" fillId="0" borderId="13" xfId="0" applyNumberFormat="1" applyFont="1" applyFill="1" applyBorder="1" applyAlignment="1">
      <alignment horizontal="left" vertical="center"/>
    </xf>
    <xf numFmtId="0" fontId="34" fillId="0" borderId="3" xfId="0" applyNumberFormat="1" applyFont="1" applyFill="1" applyBorder="1" applyAlignment="1">
      <alignment horizontal="left" vertical="center"/>
    </xf>
    <xf numFmtId="0" fontId="34" fillId="0" borderId="4" xfId="0" applyNumberFormat="1" applyFont="1" applyFill="1" applyBorder="1" applyAlignment="1">
      <alignment horizontal="center" vertical="center" wrapText="1"/>
    </xf>
    <xf numFmtId="0" fontId="34" fillId="0" borderId="3" xfId="0" applyNumberFormat="1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left" vertical="center"/>
    </xf>
    <xf numFmtId="0" fontId="32" fillId="0" borderId="2" xfId="0" applyFont="1" applyBorder="1" applyAlignment="1">
      <alignment horizontal="center"/>
    </xf>
    <xf numFmtId="41" fontId="31" fillId="0" borderId="2" xfId="0" applyNumberFormat="1" applyFont="1" applyFill="1" applyBorder="1" applyAlignment="1">
      <alignment horizontal="center" vertical="center"/>
    </xf>
    <xf numFmtId="0" fontId="33" fillId="0" borderId="7" xfId="0" applyNumberFormat="1" applyFont="1" applyFill="1" applyBorder="1" applyAlignment="1">
      <alignment horizontal="left" vertical="center"/>
    </xf>
    <xf numFmtId="0" fontId="33" fillId="0" borderId="10" xfId="0" applyNumberFormat="1" applyFont="1" applyFill="1" applyBorder="1" applyAlignment="1">
      <alignment horizontal="left" vertical="center"/>
    </xf>
    <xf numFmtId="0" fontId="33" fillId="0" borderId="12" xfId="0" applyNumberFormat="1" applyFont="1" applyFill="1" applyBorder="1" applyAlignment="1">
      <alignment horizontal="left" vertical="center"/>
    </xf>
    <xf numFmtId="41" fontId="33" fillId="0" borderId="7" xfId="0" applyNumberFormat="1" applyFont="1" applyFill="1" applyBorder="1" applyAlignment="1">
      <alignment horizontal="center" wrapText="1"/>
    </xf>
    <xf numFmtId="41" fontId="33" fillId="0" borderId="12" xfId="0" applyNumberFormat="1" applyFont="1" applyFill="1" applyBorder="1" applyAlignment="1">
      <alignment horizontal="center" wrapText="1"/>
    </xf>
    <xf numFmtId="0" fontId="30" fillId="0" borderId="15" xfId="0" applyFont="1" applyBorder="1" applyAlignment="1">
      <alignment horizontal="center" vertical="center"/>
    </xf>
    <xf numFmtId="14" fontId="35" fillId="0" borderId="5" xfId="0" applyNumberFormat="1" applyFont="1" applyBorder="1" applyAlignment="1">
      <alignment horizontal="center" vertical="center"/>
    </xf>
    <xf numFmtId="14" fontId="35" fillId="0" borderId="39" xfId="0" applyNumberFormat="1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5" fillId="3" borderId="2" xfId="0" applyFont="1" applyFill="1" applyBorder="1" applyAlignment="1">
      <alignment horizontal="center"/>
    </xf>
    <xf numFmtId="0" fontId="40" fillId="3" borderId="7" xfId="0" applyFont="1" applyFill="1" applyBorder="1" applyAlignment="1">
      <alignment horizontal="left"/>
    </xf>
    <xf numFmtId="0" fontId="40" fillId="3" borderId="4" xfId="0" applyFont="1" applyFill="1" applyBorder="1" applyAlignment="1">
      <alignment horizontal="left"/>
    </xf>
    <xf numFmtId="164" fontId="40" fillId="3" borderId="5" xfId="13" applyNumberFormat="1" applyFont="1" applyFill="1" applyBorder="1" applyAlignment="1">
      <alignment horizontal="center"/>
    </xf>
    <xf numFmtId="164" fontId="40" fillId="3" borderId="8" xfId="13" applyNumberFormat="1" applyFont="1" applyFill="1" applyBorder="1" applyAlignment="1">
      <alignment horizontal="center"/>
    </xf>
    <xf numFmtId="164" fontId="40" fillId="3" borderId="6" xfId="13" applyNumberFormat="1" applyFont="1" applyFill="1" applyBorder="1" applyAlignment="1">
      <alignment horizontal="center"/>
    </xf>
  </cellXfs>
  <cellStyles count="14">
    <cellStyle name="Bom" xfId="1" builtinId="26"/>
    <cellStyle name="Bom 2" xfId="2"/>
    <cellStyle name="Excel Built-in Normal" xfId="3"/>
    <cellStyle name="Excel Built-in Normal 1 2" xfId="4"/>
    <cellStyle name="Normal" xfId="0" builtinId="0"/>
    <cellStyle name="Normal 2" xfId="5"/>
    <cellStyle name="Porcentagem" xfId="12" builtinId="5"/>
    <cellStyle name="Porcentagem 2" xfId="6"/>
    <cellStyle name="Separador de milhares" xfId="7" builtinId="3"/>
    <cellStyle name="Separador de milhares 2" xfId="8"/>
    <cellStyle name="Separador de milhares 2 2" xfId="9"/>
    <cellStyle name="Separador de milhares 3" xfId="13"/>
    <cellStyle name="Vírgula 2" xfId="10"/>
    <cellStyle name="Vírgula 3" xfId="11"/>
  </cellStyles>
  <dxfs count="4"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2"/>
  <sheetViews>
    <sheetView tabSelected="1" view="pageBreakPreview" zoomScaleSheetLayoutView="100" workbookViewId="0">
      <selection activeCell="W43" sqref="W43"/>
    </sheetView>
  </sheetViews>
  <sheetFormatPr defaultRowHeight="12.75"/>
  <cols>
    <col min="1" max="2" width="3.7109375" style="5" customWidth="1"/>
    <col min="3" max="3" width="14.28515625" style="5" customWidth="1"/>
    <col min="4" max="4" width="9.5703125" style="7" customWidth="1"/>
    <col min="5" max="5" width="6" style="7" customWidth="1"/>
    <col min="6" max="6" width="7.28515625" style="7" customWidth="1"/>
    <col min="7" max="7" width="43.42578125" style="7" customWidth="1"/>
    <col min="8" max="8" width="7.7109375" style="16" customWidth="1"/>
    <col min="9" max="9" width="12.7109375" style="16" customWidth="1"/>
    <col min="10" max="11" width="12.7109375" style="5" customWidth="1"/>
    <col min="12" max="12" width="13.5703125" style="5" customWidth="1"/>
    <col min="13" max="13" width="14.28515625" style="5" hidden="1" customWidth="1"/>
    <col min="14" max="14" width="14.140625" hidden="1" customWidth="1"/>
    <col min="15" max="15" width="12.85546875" hidden="1" customWidth="1"/>
    <col min="16" max="16" width="13" hidden="1" customWidth="1"/>
    <col min="17" max="17" width="13.85546875" hidden="1" customWidth="1"/>
    <col min="18" max="18" width="12.42578125" hidden="1" customWidth="1"/>
    <col min="19" max="19" width="5" hidden="1" customWidth="1"/>
    <col min="20" max="20" width="26.7109375" customWidth="1"/>
    <col min="21" max="21" width="25.85546875" hidden="1" customWidth="1"/>
  </cols>
  <sheetData>
    <row r="1" spans="1:23" ht="15.75">
      <c r="A1" s="94"/>
      <c r="B1" s="95"/>
      <c r="C1" s="96" t="s">
        <v>7</v>
      </c>
      <c r="D1" s="96"/>
      <c r="E1" s="96"/>
      <c r="F1" s="97"/>
      <c r="G1" s="97"/>
      <c r="H1" s="98"/>
      <c r="I1" s="99"/>
      <c r="J1" s="100"/>
      <c r="K1" s="100"/>
      <c r="L1" s="229"/>
      <c r="M1" s="100"/>
      <c r="N1" s="100"/>
      <c r="O1" s="57"/>
      <c r="P1" s="57"/>
      <c r="Q1" s="57"/>
      <c r="R1" s="57"/>
      <c r="S1" s="101"/>
    </row>
    <row r="2" spans="1:23" ht="15" customHeight="1">
      <c r="A2" s="102"/>
      <c r="B2" s="40"/>
      <c r="C2" s="41" t="s">
        <v>27</v>
      </c>
      <c r="D2" s="41"/>
      <c r="E2" s="41"/>
      <c r="F2" s="42"/>
      <c r="G2" s="42"/>
      <c r="H2" s="8"/>
      <c r="I2" s="6"/>
      <c r="J2" s="4"/>
      <c r="K2" s="4"/>
      <c r="L2" s="230"/>
      <c r="M2" s="4"/>
      <c r="N2" s="2"/>
      <c r="O2" s="1"/>
      <c r="P2" s="1"/>
      <c r="Q2" s="1"/>
      <c r="R2" s="1"/>
      <c r="S2" s="103"/>
    </row>
    <row r="3" spans="1:23" ht="12.75" customHeight="1">
      <c r="A3" s="102"/>
      <c r="B3" s="40"/>
      <c r="C3" s="43"/>
      <c r="D3" s="43"/>
      <c r="E3" s="43"/>
      <c r="F3" s="44"/>
      <c r="G3" s="42"/>
      <c r="H3" s="6"/>
      <c r="I3" s="6"/>
      <c r="J3" s="4"/>
      <c r="K3" s="4"/>
      <c r="L3" s="230"/>
      <c r="M3" s="4"/>
      <c r="N3" s="2"/>
      <c r="O3" s="1"/>
      <c r="P3" s="1"/>
      <c r="Q3" s="1"/>
      <c r="R3" s="1"/>
      <c r="S3" s="103"/>
    </row>
    <row r="4" spans="1:23" ht="15.75" customHeight="1">
      <c r="A4" s="359" t="s">
        <v>1</v>
      </c>
      <c r="B4" s="360"/>
      <c r="C4" s="45" t="s">
        <v>34</v>
      </c>
      <c r="D4" s="45"/>
      <c r="E4" s="45"/>
      <c r="F4" s="42"/>
      <c r="G4" s="42"/>
      <c r="H4" s="6"/>
      <c r="I4" s="363" t="s">
        <v>8</v>
      </c>
      <c r="J4" s="355" t="s">
        <v>30</v>
      </c>
      <c r="K4" s="355"/>
      <c r="L4" s="356"/>
      <c r="M4" s="47"/>
      <c r="N4" s="3"/>
      <c r="O4" s="1"/>
      <c r="P4" s="1"/>
      <c r="Q4" s="1"/>
      <c r="R4" s="1"/>
      <c r="S4" s="103"/>
    </row>
    <row r="5" spans="1:23" ht="14.25" customHeight="1">
      <c r="A5" s="104"/>
      <c r="B5" s="36"/>
      <c r="C5" s="45" t="s">
        <v>35</v>
      </c>
      <c r="D5" s="45"/>
      <c r="E5" s="45"/>
      <c r="F5" s="42"/>
      <c r="G5" s="42"/>
      <c r="H5" s="10"/>
      <c r="I5" s="364"/>
      <c r="J5" s="357"/>
      <c r="K5" s="357"/>
      <c r="L5" s="358"/>
      <c r="M5" s="47"/>
      <c r="N5" s="3"/>
      <c r="O5" s="1"/>
      <c r="P5" s="1"/>
      <c r="Q5" s="1"/>
      <c r="R5" s="1"/>
      <c r="S5" s="103"/>
    </row>
    <row r="6" spans="1:23" ht="13.5" customHeight="1">
      <c r="A6" s="104"/>
      <c r="B6" s="36"/>
      <c r="C6" s="45" t="s">
        <v>220</v>
      </c>
      <c r="D6" s="45"/>
      <c r="E6" s="45"/>
      <c r="F6" s="42"/>
      <c r="G6" s="42"/>
      <c r="H6" s="9"/>
      <c r="I6" s="366" t="s">
        <v>105</v>
      </c>
      <c r="J6" s="366"/>
      <c r="K6" s="367">
        <v>0.23669999999999999</v>
      </c>
      <c r="L6" s="367"/>
      <c r="M6" s="93"/>
      <c r="N6" s="1"/>
      <c r="O6" s="1"/>
      <c r="P6" s="1"/>
      <c r="Q6" s="1"/>
      <c r="R6" s="1"/>
      <c r="S6" s="103"/>
    </row>
    <row r="7" spans="1:23" ht="15.75" customHeight="1">
      <c r="A7" s="104"/>
      <c r="B7" s="36"/>
      <c r="C7" s="45" t="s">
        <v>2</v>
      </c>
      <c r="D7" s="45"/>
      <c r="E7" s="45"/>
      <c r="F7" s="42"/>
      <c r="G7" s="42"/>
      <c r="H7" s="10"/>
      <c r="I7" s="366"/>
      <c r="J7" s="366"/>
      <c r="K7" s="367"/>
      <c r="L7" s="367"/>
      <c r="M7" s="93"/>
      <c r="N7" s="1"/>
      <c r="O7" s="1"/>
      <c r="P7" s="1"/>
      <c r="Q7" s="1"/>
      <c r="R7" s="1"/>
      <c r="S7" s="103"/>
    </row>
    <row r="8" spans="1:23" ht="24" customHeight="1" thickBot="1">
      <c r="A8" s="336" t="s">
        <v>23</v>
      </c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8"/>
      <c r="M8" s="78"/>
      <c r="N8" s="78"/>
      <c r="O8" s="78"/>
      <c r="P8" s="78"/>
      <c r="Q8" s="1"/>
      <c r="R8" s="1"/>
      <c r="S8" s="103"/>
    </row>
    <row r="9" spans="1:23" ht="15.75" customHeight="1" thickBot="1">
      <c r="A9" s="339"/>
      <c r="B9" s="340"/>
      <c r="C9" s="340"/>
      <c r="D9" s="340"/>
      <c r="E9" s="340"/>
      <c r="F9" s="340"/>
      <c r="G9" s="340"/>
      <c r="H9" s="340"/>
      <c r="I9" s="340"/>
      <c r="J9" s="340"/>
      <c r="K9" s="340"/>
      <c r="L9" s="341"/>
      <c r="M9" s="79" t="s">
        <v>11</v>
      </c>
      <c r="N9" s="79"/>
      <c r="O9" s="80" t="s">
        <v>12</v>
      </c>
      <c r="P9" s="80"/>
      <c r="Q9" s="329" t="s">
        <v>13</v>
      </c>
      <c r="R9" s="330"/>
      <c r="S9" s="331"/>
    </row>
    <row r="10" spans="1:23" s="62" customFormat="1" ht="40.15" customHeight="1">
      <c r="A10" s="361" t="s">
        <v>3</v>
      </c>
      <c r="B10" s="334"/>
      <c r="C10" s="194" t="s">
        <v>36</v>
      </c>
      <c r="D10" s="82" t="s">
        <v>37</v>
      </c>
      <c r="E10" s="332" t="s">
        <v>4</v>
      </c>
      <c r="F10" s="333"/>
      <c r="G10" s="334"/>
      <c r="H10" s="83" t="s">
        <v>5</v>
      </c>
      <c r="I10" s="83" t="s">
        <v>15</v>
      </c>
      <c r="J10" s="82" t="s">
        <v>18</v>
      </c>
      <c r="K10" s="82" t="s">
        <v>104</v>
      </c>
      <c r="L10" s="231" t="s">
        <v>16</v>
      </c>
      <c r="M10" s="81" t="s">
        <v>15</v>
      </c>
      <c r="N10" s="59" t="s">
        <v>14</v>
      </c>
      <c r="O10" s="77" t="s">
        <v>15</v>
      </c>
      <c r="P10" s="60" t="s">
        <v>14</v>
      </c>
      <c r="Q10" s="56" t="s">
        <v>15</v>
      </c>
      <c r="R10" s="61" t="s">
        <v>17</v>
      </c>
      <c r="S10" s="119" t="s">
        <v>14</v>
      </c>
    </row>
    <row r="11" spans="1:23" s="63" customFormat="1" ht="15" customHeight="1">
      <c r="A11" s="349">
        <v>1</v>
      </c>
      <c r="B11" s="362"/>
      <c r="C11" s="342" t="s">
        <v>38</v>
      </c>
      <c r="D11" s="343"/>
      <c r="E11" s="343"/>
      <c r="F11" s="343"/>
      <c r="G11" s="343"/>
      <c r="H11" s="343"/>
      <c r="I11" s="343"/>
      <c r="J11" s="343"/>
      <c r="K11" s="343"/>
      <c r="L11" s="344"/>
      <c r="M11" s="86"/>
      <c r="N11" s="86"/>
      <c r="O11" s="86"/>
      <c r="P11" s="86"/>
      <c r="Q11" s="86"/>
      <c r="R11" s="86"/>
      <c r="S11" s="86"/>
    </row>
    <row r="12" spans="1:23" s="63" customFormat="1" ht="30" customHeight="1">
      <c r="A12" s="314" t="s">
        <v>20</v>
      </c>
      <c r="B12" s="315"/>
      <c r="C12" s="33" t="s">
        <v>39</v>
      </c>
      <c r="D12" s="32" t="s">
        <v>40</v>
      </c>
      <c r="E12" s="335" t="s">
        <v>41</v>
      </c>
      <c r="F12" s="335"/>
      <c r="G12" s="335"/>
      <c r="H12" s="197" t="s">
        <v>24</v>
      </c>
      <c r="I12" s="50">
        <v>3</v>
      </c>
      <c r="J12" s="128">
        <v>323.95</v>
      </c>
      <c r="K12" s="128">
        <f>ROUND(J12+J12*$K$6,2)</f>
        <v>400.63</v>
      </c>
      <c r="L12" s="232">
        <f>ROUND(I12*K12,2)</f>
        <v>1201.8900000000001</v>
      </c>
      <c r="M12" s="84">
        <f>IF(Q12&gt;I12,Q12-I12,0)</f>
        <v>26826.97</v>
      </c>
      <c r="N12" s="51">
        <f>M12*J12</f>
        <v>8690596.9315000009</v>
      </c>
      <c r="O12" s="51">
        <f>IF(I12&gt;Q12,I12-Q12,0)</f>
        <v>0</v>
      </c>
      <c r="P12" s="52">
        <f>O12*J12</f>
        <v>0</v>
      </c>
      <c r="Q12" s="73">
        <v>26829.97</v>
      </c>
      <c r="R12" s="58">
        <f>J12</f>
        <v>323.95</v>
      </c>
      <c r="S12" s="120">
        <f>ROUND(Q12*R12,2)</f>
        <v>8691568.7799999993</v>
      </c>
      <c r="T12" s="117" t="s">
        <v>33</v>
      </c>
    </row>
    <row r="13" spans="1:23" s="63" customFormat="1" ht="30" customHeight="1">
      <c r="A13" s="309" t="s">
        <v>21</v>
      </c>
      <c r="B13" s="317"/>
      <c r="C13" s="113" t="s">
        <v>128</v>
      </c>
      <c r="D13" s="114">
        <v>1</v>
      </c>
      <c r="E13" s="311" t="s">
        <v>62</v>
      </c>
      <c r="F13" s="312"/>
      <c r="G13" s="313"/>
      <c r="H13" s="197" t="s">
        <v>19</v>
      </c>
      <c r="I13" s="31">
        <v>1</v>
      </c>
      <c r="J13" s="128">
        <f>COMPOSIÇÕES!H10</f>
        <v>4890.91</v>
      </c>
      <c r="K13" s="128">
        <f t="shared" ref="K13:K18" si="0">ROUND(J13+J13*$K$6,2)</f>
        <v>6048.59</v>
      </c>
      <c r="L13" s="232">
        <f t="shared" ref="L13:L18" si="1">ROUND(I13*K13,2)</f>
        <v>6048.59</v>
      </c>
      <c r="M13" s="84"/>
      <c r="N13" s="51"/>
      <c r="O13" s="51"/>
      <c r="P13" s="52"/>
      <c r="Q13" s="73"/>
      <c r="R13" s="58"/>
      <c r="S13" s="120"/>
      <c r="W13" s="117"/>
    </row>
    <row r="14" spans="1:23" s="63" customFormat="1" ht="30" customHeight="1">
      <c r="A14" s="314" t="s">
        <v>22</v>
      </c>
      <c r="B14" s="315"/>
      <c r="C14" s="195" t="s">
        <v>127</v>
      </c>
      <c r="D14" s="32">
        <v>1</v>
      </c>
      <c r="E14" s="335" t="s">
        <v>63</v>
      </c>
      <c r="F14" s="335"/>
      <c r="G14" s="335"/>
      <c r="H14" s="197" t="s">
        <v>55</v>
      </c>
      <c r="I14" s="50">
        <v>3</v>
      </c>
      <c r="J14" s="128">
        <f>MERCADO!F10</f>
        <v>730</v>
      </c>
      <c r="K14" s="128">
        <f t="shared" si="0"/>
        <v>902.79</v>
      </c>
      <c r="L14" s="232">
        <f t="shared" si="1"/>
        <v>2708.37</v>
      </c>
      <c r="M14" s="84">
        <f>IF(Q14&gt;I14,Q14-I14,0)</f>
        <v>1240</v>
      </c>
      <c r="N14" s="51">
        <f>M14*J14</f>
        <v>905200</v>
      </c>
      <c r="O14" s="51">
        <f>IF(I14&gt;Q14,I14-Q14,0)</f>
        <v>0</v>
      </c>
      <c r="P14" s="52">
        <f>O14*J14</f>
        <v>0</v>
      </c>
      <c r="Q14" s="73">
        <v>1243</v>
      </c>
      <c r="R14" s="58">
        <f>J14</f>
        <v>730</v>
      </c>
      <c r="S14" s="120">
        <f>ROUND(Q14*R14,2)</f>
        <v>907390</v>
      </c>
    </row>
    <row r="15" spans="1:23" s="63" customFormat="1" ht="30" customHeight="1">
      <c r="A15" s="314" t="s">
        <v>26</v>
      </c>
      <c r="B15" s="315"/>
      <c r="C15" s="195" t="s">
        <v>128</v>
      </c>
      <c r="D15" s="32">
        <v>2</v>
      </c>
      <c r="E15" s="311" t="s">
        <v>87</v>
      </c>
      <c r="F15" s="312"/>
      <c r="G15" s="313"/>
      <c r="H15" s="197" t="s">
        <v>24</v>
      </c>
      <c r="I15" s="91">
        <v>140</v>
      </c>
      <c r="J15" s="128">
        <f>COMPOSIÇÕES!H14</f>
        <v>9.5500000000000007</v>
      </c>
      <c r="K15" s="128">
        <f t="shared" si="0"/>
        <v>11.81</v>
      </c>
      <c r="L15" s="232">
        <f t="shared" si="1"/>
        <v>1653.4</v>
      </c>
      <c r="M15" s="84"/>
      <c r="N15" s="51"/>
      <c r="O15" s="51"/>
      <c r="P15" s="52"/>
      <c r="Q15" s="112"/>
      <c r="R15" s="58"/>
      <c r="S15" s="120"/>
    </row>
    <row r="16" spans="1:23" s="63" customFormat="1" ht="39.950000000000003" customHeight="1">
      <c r="A16" s="314" t="s">
        <v>28</v>
      </c>
      <c r="B16" s="316"/>
      <c r="C16" s="197" t="s">
        <v>106</v>
      </c>
      <c r="D16" s="33">
        <v>5213385</v>
      </c>
      <c r="E16" s="311" t="s">
        <v>107</v>
      </c>
      <c r="F16" s="312"/>
      <c r="G16" s="313"/>
      <c r="H16" s="197" t="s">
        <v>19</v>
      </c>
      <c r="I16" s="31">
        <v>4</v>
      </c>
      <c r="J16" s="128">
        <f>ROUND(66.33*1.02726,2)</f>
        <v>68.14</v>
      </c>
      <c r="K16" s="128">
        <f t="shared" si="0"/>
        <v>84.27</v>
      </c>
      <c r="L16" s="232">
        <f t="shared" si="1"/>
        <v>337.08</v>
      </c>
      <c r="M16" s="84"/>
      <c r="N16" s="51"/>
      <c r="O16" s="51"/>
      <c r="P16" s="52"/>
      <c r="Q16" s="112"/>
      <c r="R16" s="58"/>
      <c r="S16" s="120"/>
      <c r="T16" s="126"/>
    </row>
    <row r="17" spans="1:26" s="63" customFormat="1" ht="30" customHeight="1">
      <c r="A17" s="309" t="s">
        <v>31</v>
      </c>
      <c r="B17" s="317"/>
      <c r="C17" s="196" t="s">
        <v>106</v>
      </c>
      <c r="D17" s="33">
        <v>5213835</v>
      </c>
      <c r="E17" s="311" t="s">
        <v>108</v>
      </c>
      <c r="F17" s="312"/>
      <c r="G17" s="313"/>
      <c r="H17" s="195" t="s">
        <v>19</v>
      </c>
      <c r="I17" s="31">
        <v>12</v>
      </c>
      <c r="J17" s="128">
        <f>ROUND(5.83*1.02726,2)</f>
        <v>5.99</v>
      </c>
      <c r="K17" s="128">
        <f t="shared" si="0"/>
        <v>7.41</v>
      </c>
      <c r="L17" s="232">
        <f t="shared" si="1"/>
        <v>88.92</v>
      </c>
      <c r="M17" s="84"/>
      <c r="N17" s="39"/>
      <c r="O17" s="39"/>
      <c r="P17" s="53"/>
      <c r="Q17" s="55"/>
      <c r="R17" s="58"/>
      <c r="S17" s="121"/>
      <c r="T17" s="126"/>
    </row>
    <row r="18" spans="1:26" s="70" customFormat="1" ht="30" customHeight="1" thickBot="1">
      <c r="A18" s="309" t="s">
        <v>32</v>
      </c>
      <c r="B18" s="317"/>
      <c r="C18" s="196" t="s">
        <v>106</v>
      </c>
      <c r="D18" s="33">
        <v>5213842</v>
      </c>
      <c r="E18" s="311" t="s">
        <v>109</v>
      </c>
      <c r="F18" s="312"/>
      <c r="G18" s="313"/>
      <c r="H18" s="195" t="s">
        <v>29</v>
      </c>
      <c r="I18" s="31">
        <v>70</v>
      </c>
      <c r="J18" s="128">
        <f>ROUND(0.17*1.02726,2)</f>
        <v>0.17</v>
      </c>
      <c r="K18" s="128">
        <f t="shared" si="0"/>
        <v>0.21</v>
      </c>
      <c r="L18" s="233">
        <f t="shared" si="1"/>
        <v>14.7</v>
      </c>
      <c r="M18" s="84">
        <f>IF(Q18&gt;I18,Q18-I18,0)</f>
        <v>0</v>
      </c>
      <c r="N18" s="51">
        <f>M18*J18</f>
        <v>0</v>
      </c>
      <c r="O18" s="51">
        <f>IF(I18&gt;Q18,I18-Q18,0)</f>
        <v>70</v>
      </c>
      <c r="P18" s="52">
        <f>O18*J18</f>
        <v>11.9</v>
      </c>
      <c r="Q18" s="69"/>
      <c r="R18" s="49"/>
      <c r="S18" s="122"/>
      <c r="T18" s="126"/>
      <c r="U18" s="63"/>
    </row>
    <row r="19" spans="1:26" s="63" customFormat="1" ht="15" customHeight="1" thickBot="1">
      <c r="A19" s="353"/>
      <c r="B19" s="354"/>
      <c r="C19" s="354"/>
      <c r="D19" s="354"/>
      <c r="E19" s="354"/>
      <c r="F19" s="354"/>
      <c r="G19" s="354"/>
      <c r="H19" s="354"/>
      <c r="I19" s="354"/>
      <c r="J19" s="46"/>
      <c r="K19" s="201"/>
      <c r="L19" s="206">
        <f>ROUND(SUM(L12:L18),2)</f>
        <v>12052.95</v>
      </c>
      <c r="M19" s="87"/>
      <c r="N19" s="66">
        <f>SUM(N12:N14)</f>
        <v>9595796.9315000009</v>
      </c>
      <c r="O19" s="67"/>
      <c r="P19" s="68">
        <f>SUM(P12:P14)</f>
        <v>0</v>
      </c>
      <c r="Q19" s="64"/>
      <c r="R19" s="65"/>
      <c r="S19" s="123">
        <f>SUM(S12:S14)</f>
        <v>9598958.7799999993</v>
      </c>
      <c r="U19" s="204">
        <f>ROUND(6004.36/1.2367,2)</f>
        <v>4855.1499999999996</v>
      </c>
    </row>
    <row r="20" spans="1:26" s="63" customFormat="1" ht="15" customHeight="1">
      <c r="A20" s="349">
        <v>2</v>
      </c>
      <c r="B20" s="362"/>
      <c r="C20" s="90"/>
      <c r="D20" s="11"/>
      <c r="E20" s="342" t="s">
        <v>110</v>
      </c>
      <c r="F20" s="343"/>
      <c r="G20" s="343"/>
      <c r="H20" s="343"/>
      <c r="I20" s="343"/>
      <c r="J20" s="343"/>
      <c r="K20" s="343"/>
      <c r="L20" s="365"/>
      <c r="M20" s="86"/>
      <c r="N20" s="86"/>
      <c r="O20" s="86"/>
      <c r="P20" s="86"/>
      <c r="Q20" s="86"/>
      <c r="R20" s="86"/>
      <c r="S20" s="86"/>
    </row>
    <row r="21" spans="1:26" s="62" customFormat="1" ht="65.099999999999994" customHeight="1">
      <c r="A21" s="309" t="s">
        <v>25</v>
      </c>
      <c r="B21" s="310"/>
      <c r="C21" s="196" t="s">
        <v>127</v>
      </c>
      <c r="D21" s="33">
        <v>2</v>
      </c>
      <c r="E21" s="311" t="s">
        <v>111</v>
      </c>
      <c r="F21" s="312"/>
      <c r="G21" s="313"/>
      <c r="H21" s="197" t="s">
        <v>29</v>
      </c>
      <c r="I21" s="31">
        <v>69.2</v>
      </c>
      <c r="J21" s="128">
        <f>ROUND(K21/1.2367,2)</f>
        <v>2040.96</v>
      </c>
      <c r="K21" s="128">
        <f>MERCADO!F17</f>
        <v>2524.06</v>
      </c>
      <c r="L21" s="232">
        <f>ROUND(I21*K21,2)</f>
        <v>174664.95</v>
      </c>
      <c r="M21" s="116"/>
      <c r="N21" s="116"/>
      <c r="O21" s="116"/>
      <c r="P21" s="116"/>
      <c r="Q21" s="88"/>
      <c r="R21" s="88"/>
      <c r="S21" s="88"/>
      <c r="T21" s="127"/>
      <c r="U21" s="202"/>
    </row>
    <row r="22" spans="1:26" s="62" customFormat="1" ht="39.950000000000003" customHeight="1">
      <c r="A22" s="309" t="s">
        <v>6</v>
      </c>
      <c r="B22" s="310"/>
      <c r="C22" s="196" t="s">
        <v>127</v>
      </c>
      <c r="D22" s="33">
        <v>3</v>
      </c>
      <c r="E22" s="311" t="s">
        <v>125</v>
      </c>
      <c r="F22" s="312"/>
      <c r="G22" s="313"/>
      <c r="H22" s="197" t="s">
        <v>29</v>
      </c>
      <c r="I22" s="31">
        <v>69.2</v>
      </c>
      <c r="J22" s="128">
        <f t="shared" ref="J22:J23" si="2">ROUND(K22/1.2367,2)</f>
        <v>851.6</v>
      </c>
      <c r="K22" s="128">
        <f>MERCADO!F23</f>
        <v>1053.17</v>
      </c>
      <c r="L22" s="232">
        <f>ROUND(I22*K22,2)</f>
        <v>72879.360000000001</v>
      </c>
      <c r="M22" s="116"/>
      <c r="N22" s="116"/>
      <c r="O22" s="116"/>
      <c r="P22" s="116"/>
      <c r="Q22" s="88"/>
      <c r="R22" s="88"/>
      <c r="S22" s="88"/>
    </row>
    <row r="23" spans="1:26" s="63" customFormat="1" ht="50.1" customHeight="1" thickBot="1">
      <c r="A23" s="309" t="s">
        <v>126</v>
      </c>
      <c r="B23" s="310"/>
      <c r="C23" s="196" t="s">
        <v>127</v>
      </c>
      <c r="D23" s="33">
        <v>4</v>
      </c>
      <c r="E23" s="311" t="s">
        <v>129</v>
      </c>
      <c r="F23" s="312"/>
      <c r="G23" s="313"/>
      <c r="H23" s="197" t="s">
        <v>29</v>
      </c>
      <c r="I23" s="31">
        <v>69.2</v>
      </c>
      <c r="J23" s="128">
        <f t="shared" si="2"/>
        <v>492.69</v>
      </c>
      <c r="K23" s="128">
        <f>MERCADO!F29</f>
        <v>609.30999999999995</v>
      </c>
      <c r="L23" s="232">
        <f>ROUND(I23*K23,2)</f>
        <v>42164.25</v>
      </c>
      <c r="M23" s="85">
        <f>IF(Q23&gt;I23,Q23-I23,0)</f>
        <v>152.80000000000001</v>
      </c>
      <c r="N23" s="51">
        <f>M23*J23</f>
        <v>75283.032000000007</v>
      </c>
      <c r="O23" s="51">
        <f>IF(I23&gt;Q23,I23-Q23,0)</f>
        <v>0</v>
      </c>
      <c r="P23" s="52">
        <f>O23*J23</f>
        <v>0</v>
      </c>
      <c r="Q23" s="73">
        <v>222</v>
      </c>
      <c r="R23" s="48">
        <v>42.22</v>
      </c>
      <c r="S23" s="122">
        <f>ROUND(R23*Q23,2)</f>
        <v>9372.84</v>
      </c>
      <c r="T23" s="62"/>
    </row>
    <row r="24" spans="1:26" s="63" customFormat="1" ht="15" customHeight="1" thickBot="1">
      <c r="A24" s="353"/>
      <c r="B24" s="354"/>
      <c r="C24" s="354"/>
      <c r="D24" s="354"/>
      <c r="E24" s="354"/>
      <c r="F24" s="354"/>
      <c r="G24" s="354"/>
      <c r="H24" s="354"/>
      <c r="I24" s="354"/>
      <c r="J24" s="46"/>
      <c r="K24" s="46"/>
      <c r="L24" s="206">
        <f>ROUND(SUM(L21:L23),2)</f>
        <v>289708.56</v>
      </c>
      <c r="M24" s="76"/>
      <c r="N24" s="71">
        <f>SUM(N23:N23)</f>
        <v>75283.032000000007</v>
      </c>
      <c r="O24" s="67"/>
      <c r="P24" s="72">
        <f>SUM(P23:P23)</f>
        <v>0</v>
      </c>
      <c r="Q24" s="64"/>
      <c r="R24" s="65"/>
      <c r="S24" s="124">
        <f>SUM(S23:S23)</f>
        <v>9372.84</v>
      </c>
      <c r="U24" s="203">
        <f>ROUND(289708.56/1.2367,2)</f>
        <v>234259.37</v>
      </c>
    </row>
    <row r="25" spans="1:26" s="63" customFormat="1" ht="15" customHeight="1">
      <c r="A25" s="349">
        <v>3</v>
      </c>
      <c r="B25" s="362"/>
      <c r="C25" s="90"/>
      <c r="D25" s="11"/>
      <c r="E25" s="342" t="s">
        <v>131</v>
      </c>
      <c r="F25" s="343"/>
      <c r="G25" s="343"/>
      <c r="H25" s="343"/>
      <c r="I25" s="343"/>
      <c r="J25" s="343"/>
      <c r="K25" s="343"/>
      <c r="L25" s="344"/>
      <c r="M25" s="86"/>
      <c r="N25" s="86"/>
      <c r="O25" s="86"/>
      <c r="P25" s="86"/>
      <c r="Q25" s="86"/>
      <c r="R25" s="86"/>
      <c r="S25" s="86"/>
    </row>
    <row r="26" spans="1:26" s="75" customFormat="1" ht="30" customHeight="1">
      <c r="A26" s="318" t="s">
        <v>132</v>
      </c>
      <c r="B26" s="319"/>
      <c r="C26" s="33" t="s">
        <v>39</v>
      </c>
      <c r="D26" s="33">
        <v>97622</v>
      </c>
      <c r="E26" s="320" t="s">
        <v>133</v>
      </c>
      <c r="F26" s="369"/>
      <c r="G26" s="370"/>
      <c r="H26" s="92" t="s">
        <v>134</v>
      </c>
      <c r="I26" s="38">
        <v>3</v>
      </c>
      <c r="J26" s="128">
        <v>43.97</v>
      </c>
      <c r="K26" s="128">
        <f>ROUND(J26+J26*$K$6,2)</f>
        <v>54.38</v>
      </c>
      <c r="L26" s="234">
        <f t="shared" ref="L26:L32" si="3">ROUND(I26*K26,2)</f>
        <v>163.13999999999999</v>
      </c>
      <c r="M26" s="84">
        <f>IF(Q26&gt;I26,Q26-I26,0)</f>
        <v>28</v>
      </c>
      <c r="N26" s="39">
        <f>M26*J26</f>
        <v>1231.1599999999999</v>
      </c>
      <c r="O26" s="39">
        <f>IF(I26&gt;Q26,I26-Q26,0)</f>
        <v>0</v>
      </c>
      <c r="P26" s="53">
        <f>O26*J26</f>
        <v>0</v>
      </c>
      <c r="Q26" s="54">
        <v>31</v>
      </c>
      <c r="R26" s="74">
        <v>602.78</v>
      </c>
      <c r="S26" s="125">
        <f>ROUND(R26*Q26,2)</f>
        <v>18686.18</v>
      </c>
      <c r="T26" s="126"/>
      <c r="Z26" s="118"/>
    </row>
    <row r="27" spans="1:26" s="75" customFormat="1" ht="20.100000000000001" customHeight="1">
      <c r="A27" s="318" t="s">
        <v>135</v>
      </c>
      <c r="B27" s="319"/>
      <c r="C27" s="193" t="s">
        <v>128</v>
      </c>
      <c r="D27" s="33">
        <v>3</v>
      </c>
      <c r="E27" s="320" t="s">
        <v>136</v>
      </c>
      <c r="F27" s="369"/>
      <c r="G27" s="370"/>
      <c r="H27" s="92" t="s">
        <v>29</v>
      </c>
      <c r="I27" s="38">
        <v>6.6</v>
      </c>
      <c r="J27" s="128">
        <f>COMPOSIÇÕES!H24</f>
        <v>256.12</v>
      </c>
      <c r="K27" s="128">
        <f t="shared" ref="K27:K30" si="4">ROUND(J27+J27*$K$6,2)</f>
        <v>316.74</v>
      </c>
      <c r="L27" s="234">
        <f t="shared" si="3"/>
        <v>2090.48</v>
      </c>
      <c r="M27" s="84"/>
      <c r="N27" s="39"/>
      <c r="O27" s="39"/>
      <c r="P27" s="53"/>
      <c r="Q27" s="54"/>
      <c r="R27" s="74"/>
      <c r="S27" s="125"/>
      <c r="T27" s="126"/>
      <c r="U27" s="118"/>
    </row>
    <row r="28" spans="1:26" s="75" customFormat="1" ht="30" customHeight="1">
      <c r="A28" s="318" t="s">
        <v>169</v>
      </c>
      <c r="B28" s="328"/>
      <c r="C28" s="33" t="s">
        <v>39</v>
      </c>
      <c r="D28" s="33">
        <v>92396</v>
      </c>
      <c r="E28" s="320" t="s">
        <v>170</v>
      </c>
      <c r="F28" s="321"/>
      <c r="G28" s="322"/>
      <c r="H28" s="92" t="s">
        <v>89</v>
      </c>
      <c r="I28" s="115">
        <v>7.7</v>
      </c>
      <c r="J28" s="128">
        <v>55.02</v>
      </c>
      <c r="K28" s="128">
        <f t="shared" si="4"/>
        <v>68.040000000000006</v>
      </c>
      <c r="L28" s="234">
        <f t="shared" si="3"/>
        <v>523.91</v>
      </c>
      <c r="M28" s="84"/>
      <c r="N28" s="39"/>
      <c r="O28" s="39"/>
      <c r="P28" s="53"/>
      <c r="Q28" s="54"/>
      <c r="R28" s="74"/>
      <c r="S28" s="125"/>
      <c r="T28" s="126"/>
      <c r="V28" s="118"/>
    </row>
    <row r="29" spans="1:26" s="75" customFormat="1" ht="30" customHeight="1">
      <c r="A29" s="318" t="s">
        <v>171</v>
      </c>
      <c r="B29" s="328"/>
      <c r="C29" s="193" t="s">
        <v>128</v>
      </c>
      <c r="D29" s="33">
        <v>4</v>
      </c>
      <c r="E29" s="320" t="s">
        <v>192</v>
      </c>
      <c r="F29" s="321"/>
      <c r="G29" s="322"/>
      <c r="H29" s="92" t="s">
        <v>89</v>
      </c>
      <c r="I29" s="115">
        <v>4</v>
      </c>
      <c r="J29" s="128">
        <f>COMPOSIÇÕES!H42</f>
        <v>27.54</v>
      </c>
      <c r="K29" s="128">
        <f t="shared" si="4"/>
        <v>34.06</v>
      </c>
      <c r="L29" s="234">
        <f t="shared" si="3"/>
        <v>136.24</v>
      </c>
      <c r="M29" s="84"/>
      <c r="N29" s="39"/>
      <c r="O29" s="39"/>
      <c r="P29" s="53"/>
      <c r="Q29" s="54"/>
      <c r="R29" s="74"/>
      <c r="S29" s="125"/>
      <c r="T29" s="126"/>
      <c r="V29" s="118"/>
    </row>
    <row r="30" spans="1:26" s="75" customFormat="1" ht="30" customHeight="1">
      <c r="A30" s="318" t="s">
        <v>199</v>
      </c>
      <c r="B30" s="328"/>
      <c r="C30" s="193" t="s">
        <v>128</v>
      </c>
      <c r="D30" s="33">
        <v>5</v>
      </c>
      <c r="E30" s="320" t="s">
        <v>200</v>
      </c>
      <c r="F30" s="321"/>
      <c r="G30" s="322"/>
      <c r="H30" s="92" t="s">
        <v>89</v>
      </c>
      <c r="I30" s="115">
        <v>93.02</v>
      </c>
      <c r="J30" s="128">
        <f>COMPOSIÇÕES!H55</f>
        <v>8.84</v>
      </c>
      <c r="K30" s="128">
        <f t="shared" si="4"/>
        <v>10.93</v>
      </c>
      <c r="L30" s="234">
        <f t="shared" si="3"/>
        <v>1016.71</v>
      </c>
      <c r="M30" s="84"/>
      <c r="N30" s="39"/>
      <c r="O30" s="39"/>
      <c r="P30" s="53"/>
      <c r="Q30" s="54"/>
      <c r="R30" s="74"/>
      <c r="S30" s="125"/>
      <c r="T30" s="126"/>
      <c r="V30" s="118"/>
    </row>
    <row r="31" spans="1:26" s="75" customFormat="1" ht="30" customHeight="1">
      <c r="A31" s="318" t="s">
        <v>201</v>
      </c>
      <c r="B31" s="328"/>
      <c r="C31" s="33" t="s">
        <v>39</v>
      </c>
      <c r="D31" s="33" t="s">
        <v>202</v>
      </c>
      <c r="E31" s="320" t="s">
        <v>203</v>
      </c>
      <c r="F31" s="321"/>
      <c r="G31" s="322"/>
      <c r="H31" s="92" t="s">
        <v>89</v>
      </c>
      <c r="I31" s="115">
        <v>93.02</v>
      </c>
      <c r="J31" s="128">
        <v>21.59</v>
      </c>
      <c r="K31" s="128">
        <f>ROUND(J31+J31*$K$6,2)</f>
        <v>26.7</v>
      </c>
      <c r="L31" s="234">
        <f t="shared" si="3"/>
        <v>2483.63</v>
      </c>
      <c r="M31" s="84"/>
      <c r="N31" s="39"/>
      <c r="O31" s="39"/>
      <c r="P31" s="53"/>
      <c r="Q31" s="54"/>
      <c r="R31" s="74"/>
      <c r="S31" s="125"/>
      <c r="T31" s="126"/>
      <c r="V31" s="118"/>
    </row>
    <row r="32" spans="1:26" s="75" customFormat="1" ht="30" customHeight="1" thickBot="1">
      <c r="A32" s="323" t="s">
        <v>205</v>
      </c>
      <c r="B32" s="324"/>
      <c r="C32" s="221" t="s">
        <v>128</v>
      </c>
      <c r="D32" s="221">
        <v>6</v>
      </c>
      <c r="E32" s="325" t="s">
        <v>206</v>
      </c>
      <c r="F32" s="326"/>
      <c r="G32" s="327"/>
      <c r="H32" s="222" t="s">
        <v>19</v>
      </c>
      <c r="I32" s="223">
        <v>1</v>
      </c>
      <c r="J32" s="224">
        <f>COMPOSIÇÕES!H62</f>
        <v>244.37</v>
      </c>
      <c r="K32" s="224">
        <f>ROUND(J32+J32*$K$6,2)</f>
        <v>302.20999999999998</v>
      </c>
      <c r="L32" s="235">
        <f t="shared" si="3"/>
        <v>302.20999999999998</v>
      </c>
      <c r="M32" s="84"/>
      <c r="N32" s="39"/>
      <c r="O32" s="39"/>
      <c r="P32" s="53"/>
      <c r="Q32" s="54"/>
      <c r="R32" s="74"/>
      <c r="S32" s="125"/>
      <c r="T32" s="126"/>
      <c r="V32" s="118"/>
    </row>
    <row r="33" spans="1:21" s="63" customFormat="1" ht="15" customHeight="1" thickBot="1">
      <c r="A33" s="353"/>
      <c r="B33" s="354"/>
      <c r="C33" s="354"/>
      <c r="D33" s="354"/>
      <c r="E33" s="354"/>
      <c r="F33" s="354"/>
      <c r="G33" s="354"/>
      <c r="H33" s="354"/>
      <c r="I33" s="354"/>
      <c r="J33" s="46"/>
      <c r="K33" s="46"/>
      <c r="L33" s="206">
        <f>ROUND(SUM(L26:L32),2)</f>
        <v>6716.32</v>
      </c>
      <c r="M33" s="211"/>
      <c r="N33" s="212" t="e">
        <f>SUM(#REF!)</f>
        <v>#REF!</v>
      </c>
      <c r="O33" s="213"/>
      <c r="P33" s="214" t="e">
        <f>SUM(#REF!)</f>
        <v>#REF!</v>
      </c>
      <c r="Q33" s="215"/>
      <c r="R33" s="216"/>
      <c r="S33" s="217" t="e">
        <f>SUM(#REF!)</f>
        <v>#REF!</v>
      </c>
      <c r="T33" s="126"/>
      <c r="U33" s="203">
        <f>ROUND(6716.32/1.2367,2)</f>
        <v>5430.84</v>
      </c>
    </row>
    <row r="34" spans="1:21" ht="15.75" thickBot="1">
      <c r="A34" s="349" t="s">
        <v>221</v>
      </c>
      <c r="B34" s="343"/>
      <c r="C34" s="343"/>
      <c r="D34" s="343"/>
      <c r="E34" s="343"/>
      <c r="F34" s="343"/>
      <c r="G34" s="343"/>
      <c r="H34" s="343"/>
      <c r="I34" s="343"/>
      <c r="J34" s="343"/>
      <c r="K34" s="343"/>
      <c r="L34" s="207">
        <f>ROUND(L19+L24+L33,2)</f>
        <v>308477.83</v>
      </c>
      <c r="M34" s="36"/>
      <c r="N34" s="1"/>
      <c r="O34" s="1"/>
      <c r="P34" s="371"/>
      <c r="Q34" s="371"/>
      <c r="R34" s="1"/>
      <c r="S34" s="103"/>
      <c r="U34" s="225">
        <f>ROUND(U19+U24+U33,2)</f>
        <v>244545.36</v>
      </c>
    </row>
    <row r="35" spans="1:21">
      <c r="A35" s="218" t="s">
        <v>0</v>
      </c>
      <c r="B35" s="219"/>
      <c r="C35" s="219"/>
      <c r="D35" s="220"/>
      <c r="E35" s="220"/>
      <c r="F35" s="220"/>
      <c r="G35" s="34"/>
      <c r="H35" s="35"/>
      <c r="I35" s="35"/>
      <c r="J35" s="36"/>
      <c r="K35" s="36"/>
      <c r="L35" s="109"/>
      <c r="M35" s="36"/>
      <c r="N35" s="1"/>
      <c r="O35" s="1"/>
      <c r="P35" s="1"/>
      <c r="Q35" s="1"/>
      <c r="R35" s="1"/>
      <c r="S35" s="103"/>
      <c r="U35" s="226"/>
    </row>
    <row r="36" spans="1:21">
      <c r="A36" s="218" t="s">
        <v>222</v>
      </c>
      <c r="B36" s="219"/>
      <c r="C36" s="219"/>
      <c r="D36" s="220"/>
      <c r="E36" s="220"/>
      <c r="F36" s="220"/>
      <c r="G36" s="34"/>
      <c r="H36" s="35"/>
      <c r="I36" s="35"/>
      <c r="J36" s="36"/>
      <c r="K36" s="36"/>
      <c r="L36" s="109"/>
      <c r="M36" s="36"/>
      <c r="N36" s="1"/>
      <c r="O36" s="1"/>
      <c r="P36" s="1" t="s">
        <v>9</v>
      </c>
      <c r="Q36" s="1"/>
      <c r="R36" s="1"/>
      <c r="S36" s="103"/>
      <c r="U36" s="226"/>
    </row>
    <row r="37" spans="1:21">
      <c r="A37" s="218" t="s">
        <v>244</v>
      </c>
      <c r="B37" s="219"/>
      <c r="C37" s="219"/>
      <c r="D37" s="220"/>
      <c r="E37" s="220"/>
      <c r="F37" s="220"/>
      <c r="G37" s="34"/>
      <c r="H37" s="35"/>
      <c r="I37" s="35"/>
      <c r="J37" s="36"/>
      <c r="K37" s="36"/>
      <c r="L37" s="109"/>
      <c r="M37" s="36"/>
      <c r="N37" s="1"/>
      <c r="O37" s="1"/>
      <c r="P37" s="1"/>
      <c r="Q37" s="1"/>
      <c r="R37" s="1"/>
      <c r="S37" s="103"/>
      <c r="U37" s="226"/>
    </row>
    <row r="38" spans="1:21" ht="13.5" thickBot="1">
      <c r="A38" s="347">
        <v>43745</v>
      </c>
      <c r="B38" s="348"/>
      <c r="C38" s="348"/>
      <c r="D38" s="348"/>
      <c r="E38" s="34"/>
      <c r="F38" s="34"/>
      <c r="G38" s="42"/>
      <c r="H38" s="35"/>
      <c r="I38" s="37"/>
      <c r="J38" s="4"/>
      <c r="K38" s="4"/>
      <c r="L38" s="109"/>
      <c r="M38" s="105"/>
      <c r="N38" s="106"/>
      <c r="O38" s="106"/>
      <c r="P38" s="368" t="s">
        <v>10</v>
      </c>
      <c r="Q38" s="368"/>
      <c r="R38" s="106"/>
      <c r="S38" s="107"/>
    </row>
    <row r="39" spans="1:21">
      <c r="A39" s="104"/>
      <c r="B39" s="36"/>
      <c r="C39" s="36"/>
      <c r="D39" s="34"/>
      <c r="E39" s="34"/>
      <c r="F39" s="34"/>
      <c r="G39" s="42"/>
      <c r="H39" s="35"/>
      <c r="I39" s="6"/>
      <c r="J39" s="4"/>
      <c r="K39" s="4"/>
      <c r="L39" s="109"/>
      <c r="O39" s="1"/>
      <c r="P39" s="1"/>
      <c r="Q39" s="1"/>
      <c r="R39" s="1"/>
      <c r="S39" s="1"/>
    </row>
    <row r="40" spans="1:21">
      <c r="A40" s="104"/>
      <c r="B40" s="36"/>
      <c r="C40" s="36"/>
      <c r="D40" s="34"/>
      <c r="E40" s="34"/>
      <c r="F40" s="34"/>
      <c r="G40" s="42"/>
      <c r="H40" s="35"/>
      <c r="I40" s="6"/>
      <c r="J40" s="4"/>
      <c r="K40" s="4"/>
      <c r="L40" s="109"/>
      <c r="O40" s="1"/>
      <c r="P40" s="1"/>
      <c r="Q40" s="1"/>
      <c r="R40" s="1"/>
      <c r="S40" s="1"/>
    </row>
    <row r="41" spans="1:21">
      <c r="A41" s="104"/>
      <c r="B41" s="36"/>
      <c r="C41" s="36"/>
      <c r="D41" s="34"/>
      <c r="E41" s="34"/>
      <c r="F41" s="34"/>
      <c r="G41" s="42"/>
      <c r="H41" s="35"/>
      <c r="I41" s="6"/>
      <c r="J41" s="4"/>
      <c r="K41" s="4"/>
      <c r="L41" s="109"/>
      <c r="O41" s="1"/>
      <c r="P41" s="1"/>
      <c r="Q41" s="1"/>
      <c r="R41" s="1"/>
      <c r="S41" s="1"/>
    </row>
    <row r="42" spans="1:21">
      <c r="A42" s="104"/>
      <c r="B42" s="36"/>
      <c r="C42" s="36"/>
      <c r="D42" s="34"/>
      <c r="E42" s="34"/>
      <c r="F42" s="34"/>
      <c r="G42" s="42"/>
      <c r="H42" s="35"/>
      <c r="I42" s="6"/>
      <c r="J42" s="4"/>
      <c r="K42" s="4"/>
      <c r="L42" s="109"/>
      <c r="O42" s="1"/>
      <c r="P42" s="1"/>
      <c r="Q42" s="1"/>
      <c r="R42" s="1"/>
      <c r="S42" s="1"/>
    </row>
    <row r="43" spans="1:21">
      <c r="A43" s="104"/>
      <c r="B43" s="36"/>
      <c r="C43" s="36"/>
      <c r="D43" s="34"/>
      <c r="E43" s="34"/>
      <c r="F43" s="34"/>
      <c r="G43" s="42"/>
      <c r="H43" s="35"/>
      <c r="I43" s="6"/>
      <c r="J43" s="4"/>
      <c r="K43" s="4"/>
      <c r="L43" s="109"/>
      <c r="O43" s="1"/>
      <c r="P43" s="1"/>
      <c r="Q43" s="1"/>
      <c r="R43" s="1"/>
      <c r="S43" s="1"/>
    </row>
    <row r="44" spans="1:21" ht="12.75" customHeight="1">
      <c r="A44" s="236"/>
      <c r="B44" s="4"/>
      <c r="C44" s="351" t="s">
        <v>223</v>
      </c>
      <c r="D44" s="351"/>
      <c r="E44" s="351"/>
      <c r="F44" s="351"/>
      <c r="G44" s="42"/>
      <c r="H44" s="351" t="s">
        <v>223</v>
      </c>
      <c r="I44" s="351"/>
      <c r="J44" s="351"/>
      <c r="K44" s="351"/>
      <c r="L44" s="230"/>
      <c r="M44" s="4"/>
      <c r="N44" s="1"/>
      <c r="O44" s="1"/>
      <c r="P44" s="1"/>
      <c r="Q44" s="1"/>
      <c r="R44" s="1"/>
      <c r="S44" s="1"/>
      <c r="T44" s="240"/>
    </row>
    <row r="45" spans="1:21">
      <c r="A45" s="236"/>
      <c r="B45" s="4"/>
      <c r="C45" s="350" t="s">
        <v>225</v>
      </c>
      <c r="D45" s="350"/>
      <c r="E45" s="350"/>
      <c r="F45" s="350"/>
      <c r="G45" s="42"/>
      <c r="H45" s="350" t="s">
        <v>227</v>
      </c>
      <c r="I45" s="350"/>
      <c r="J45" s="350"/>
      <c r="K45" s="350"/>
      <c r="L45" s="230"/>
      <c r="M45" s="4"/>
      <c r="N45" s="1"/>
      <c r="O45" s="1"/>
      <c r="P45" s="1"/>
      <c r="Q45" s="1"/>
      <c r="R45" s="1"/>
      <c r="S45" s="1"/>
    </row>
    <row r="46" spans="1:21">
      <c r="A46" s="237"/>
      <c r="B46" s="6"/>
      <c r="C46" s="352" t="s">
        <v>224</v>
      </c>
      <c r="D46" s="352"/>
      <c r="E46" s="352"/>
      <c r="F46" s="352"/>
      <c r="G46" s="227"/>
      <c r="H46" s="352" t="s">
        <v>224</v>
      </c>
      <c r="I46" s="352"/>
      <c r="J46" s="352"/>
      <c r="K46" s="352"/>
      <c r="L46" s="230"/>
      <c r="M46" s="4"/>
      <c r="N46" s="1"/>
      <c r="O46" s="1"/>
      <c r="P46" s="1"/>
      <c r="Q46" s="1"/>
      <c r="R46" s="1"/>
      <c r="S46" s="1"/>
    </row>
    <row r="47" spans="1:21">
      <c r="A47" s="237"/>
      <c r="B47" s="6"/>
      <c r="C47" s="352" t="s">
        <v>226</v>
      </c>
      <c r="D47" s="352"/>
      <c r="E47" s="352"/>
      <c r="F47" s="352"/>
      <c r="G47" s="13"/>
      <c r="H47" s="352" t="s">
        <v>228</v>
      </c>
      <c r="I47" s="352"/>
      <c r="J47" s="352"/>
      <c r="K47" s="352"/>
      <c r="L47" s="230"/>
      <c r="M47" s="4"/>
      <c r="N47" s="1"/>
      <c r="O47" s="1"/>
      <c r="P47" s="1"/>
      <c r="Q47" s="1"/>
      <c r="R47" s="1"/>
      <c r="S47" s="1"/>
    </row>
    <row r="48" spans="1:21">
      <c r="A48" s="237"/>
      <c r="B48" s="6"/>
      <c r="C48" s="6"/>
      <c r="D48" s="13"/>
      <c r="E48" s="13"/>
      <c r="F48" s="13"/>
      <c r="G48" s="13"/>
      <c r="H48" s="6"/>
      <c r="I48" s="6"/>
      <c r="J48" s="6"/>
      <c r="K48" s="6"/>
      <c r="L48" s="230"/>
    </row>
    <row r="49" spans="1:13" ht="13.5" thickBot="1">
      <c r="A49" s="238"/>
      <c r="B49" s="110"/>
      <c r="C49" s="110"/>
      <c r="D49" s="239"/>
      <c r="E49" s="239"/>
      <c r="F49" s="239"/>
      <c r="G49" s="239"/>
      <c r="H49" s="110"/>
      <c r="I49" s="110"/>
      <c r="J49" s="110"/>
      <c r="K49" s="110"/>
      <c r="L49" s="111"/>
    </row>
    <row r="50" spans="1:13">
      <c r="A50" s="6"/>
      <c r="B50" s="6"/>
      <c r="C50" s="6"/>
      <c r="D50" s="13"/>
      <c r="E50" s="13"/>
      <c r="F50" s="13"/>
      <c r="G50" s="13"/>
      <c r="H50" s="6"/>
      <c r="I50" s="6"/>
      <c r="J50" s="6"/>
      <c r="K50" s="6"/>
    </row>
    <row r="51" spans="1:13">
      <c r="A51" s="6"/>
      <c r="B51" s="6"/>
      <c r="C51" s="6"/>
      <c r="D51" s="13"/>
      <c r="E51" s="13"/>
      <c r="F51" s="13"/>
      <c r="G51" s="13"/>
      <c r="H51" s="6"/>
      <c r="I51" s="6"/>
      <c r="J51" s="6"/>
      <c r="K51" s="6"/>
    </row>
    <row r="52" spans="1:13">
      <c r="A52" s="6"/>
      <c r="B52" s="6"/>
      <c r="C52" s="6"/>
      <c r="D52" s="13"/>
      <c r="E52" s="13"/>
      <c r="F52" s="13"/>
      <c r="G52" s="13"/>
      <c r="H52" s="6"/>
      <c r="I52" s="6"/>
      <c r="J52" s="6"/>
      <c r="K52" s="6"/>
    </row>
    <row r="53" spans="1:13">
      <c r="H53" s="12"/>
      <c r="I53" s="12"/>
    </row>
    <row r="54" spans="1:13">
      <c r="A54" s="12"/>
      <c r="B54" s="12"/>
      <c r="C54" s="12"/>
      <c r="D54" s="17"/>
      <c r="E54" s="17"/>
      <c r="F54" s="17"/>
      <c r="G54" s="17"/>
      <c r="H54" s="12"/>
      <c r="I54" s="12"/>
      <c r="J54" s="12"/>
      <c r="K54" s="12"/>
      <c r="L54" s="12"/>
      <c r="M54" s="12"/>
    </row>
    <row r="55" spans="1:13">
      <c r="A55" s="12"/>
      <c r="B55" s="12"/>
      <c r="C55" s="12"/>
      <c r="D55" s="17"/>
      <c r="E55" s="17"/>
      <c r="F55" s="17"/>
      <c r="G55" s="17"/>
      <c r="H55" s="12"/>
      <c r="I55" s="12"/>
      <c r="J55" s="12"/>
      <c r="K55" s="12"/>
      <c r="L55" s="12"/>
      <c r="M55" s="12"/>
    </row>
    <row r="56" spans="1:13">
      <c r="A56" s="12"/>
      <c r="B56" s="12"/>
      <c r="C56" s="12"/>
      <c r="D56" s="17"/>
      <c r="E56" s="17"/>
      <c r="F56" s="17"/>
      <c r="G56" s="17"/>
      <c r="H56" s="12"/>
      <c r="I56" s="12"/>
      <c r="J56" s="12"/>
      <c r="K56" s="12"/>
      <c r="L56" s="12"/>
      <c r="M56" s="12"/>
    </row>
    <row r="57" spans="1:13">
      <c r="A57" s="12"/>
      <c r="B57" s="12"/>
      <c r="C57" s="12"/>
      <c r="D57" s="17"/>
      <c r="E57" s="17"/>
      <c r="F57" s="17"/>
      <c r="G57" s="17"/>
      <c r="H57" s="12"/>
      <c r="I57" s="12"/>
      <c r="J57" s="12"/>
      <c r="K57" s="12"/>
      <c r="L57" s="12"/>
      <c r="M57" s="12"/>
    </row>
    <row r="58" spans="1:13">
      <c r="A58" s="12"/>
      <c r="B58" s="12"/>
      <c r="C58" s="12"/>
      <c r="D58" s="17"/>
      <c r="E58" s="17"/>
      <c r="F58" s="17"/>
      <c r="G58" s="17"/>
      <c r="H58" s="12"/>
      <c r="I58" s="12"/>
      <c r="J58" s="12"/>
      <c r="K58" s="12"/>
      <c r="L58" s="12"/>
      <c r="M58" s="12"/>
    </row>
    <row r="59" spans="1:13">
      <c r="A59" s="12"/>
      <c r="B59" s="12"/>
      <c r="C59" s="12"/>
      <c r="D59" s="17"/>
      <c r="E59" s="17"/>
      <c r="F59" s="17"/>
      <c r="G59" s="17"/>
      <c r="H59" s="12"/>
      <c r="I59" s="12"/>
      <c r="J59" s="12"/>
      <c r="K59" s="12"/>
      <c r="L59" s="12"/>
      <c r="M59" s="12"/>
    </row>
    <row r="60" spans="1:13">
      <c r="A60" s="12"/>
      <c r="B60" s="12"/>
      <c r="C60" s="12"/>
      <c r="D60" s="17"/>
      <c r="E60" s="17"/>
      <c r="F60" s="17"/>
      <c r="G60" s="17"/>
      <c r="H60" s="12"/>
      <c r="I60" s="12"/>
      <c r="J60" s="12"/>
      <c r="K60" s="12"/>
      <c r="L60" s="12"/>
      <c r="M60" s="12"/>
    </row>
    <row r="61" spans="1:13">
      <c r="A61" s="18"/>
      <c r="B61" s="18"/>
      <c r="C61" s="18"/>
      <c r="D61" s="19"/>
      <c r="E61" s="19"/>
      <c r="F61" s="19"/>
      <c r="G61" s="19"/>
      <c r="H61" s="19"/>
      <c r="I61" s="19"/>
      <c r="J61" s="20"/>
      <c r="K61" s="20"/>
      <c r="L61" s="21"/>
      <c r="M61" s="21"/>
    </row>
    <row r="62" spans="1:13">
      <c r="A62" s="6"/>
      <c r="B62" s="6"/>
      <c r="C62" s="6"/>
      <c r="D62" s="13"/>
      <c r="E62" s="13"/>
      <c r="F62" s="13"/>
      <c r="G62" s="13"/>
      <c r="H62" s="6"/>
      <c r="I62" s="6"/>
      <c r="J62" s="6"/>
      <c r="K62" s="6"/>
      <c r="L62" s="6"/>
      <c r="M62" s="6"/>
    </row>
    <row r="63" spans="1:13">
      <c r="A63" s="346"/>
      <c r="B63" s="22"/>
      <c r="C63" s="89"/>
      <c r="D63" s="23"/>
      <c r="E63" s="23"/>
      <c r="F63" s="23"/>
      <c r="G63" s="22"/>
      <c r="H63" s="22"/>
      <c r="I63" s="22"/>
      <c r="J63" s="24"/>
      <c r="K63" s="24"/>
      <c r="L63" s="22"/>
      <c r="M63" s="22"/>
    </row>
    <row r="64" spans="1:13">
      <c r="A64" s="346"/>
      <c r="B64" s="22"/>
      <c r="C64" s="89"/>
      <c r="D64" s="23"/>
      <c r="E64" s="23"/>
      <c r="F64" s="23"/>
      <c r="G64" s="22"/>
      <c r="H64" s="22"/>
      <c r="I64" s="22"/>
      <c r="J64" s="24"/>
      <c r="K64" s="24"/>
      <c r="L64" s="22"/>
      <c r="M64" s="22"/>
    </row>
    <row r="65" spans="1:13">
      <c r="A65" s="14"/>
      <c r="B65" s="14"/>
      <c r="C65" s="14"/>
      <c r="D65" s="15"/>
      <c r="E65" s="15"/>
      <c r="F65" s="15"/>
      <c r="G65" s="29"/>
      <c r="H65" s="29"/>
      <c r="I65" s="26"/>
      <c r="J65" s="27"/>
      <c r="K65" s="27"/>
      <c r="L65" s="28"/>
      <c r="M65" s="28"/>
    </row>
    <row r="66" spans="1:13">
      <c r="A66" s="14"/>
      <c r="B66" s="14"/>
      <c r="C66" s="14"/>
      <c r="D66" s="15"/>
      <c r="E66" s="15"/>
      <c r="F66" s="15"/>
      <c r="G66" s="29"/>
      <c r="H66" s="29"/>
      <c r="I66" s="26"/>
      <c r="J66" s="27"/>
      <c r="K66" s="27"/>
      <c r="L66" s="28"/>
      <c r="M66" s="28"/>
    </row>
    <row r="67" spans="1:13">
      <c r="A67" s="14"/>
      <c r="B67" s="14"/>
      <c r="C67" s="14"/>
      <c r="D67" s="15"/>
      <c r="E67" s="15"/>
      <c r="F67" s="15"/>
      <c r="G67" s="29"/>
      <c r="H67" s="29"/>
      <c r="I67" s="26"/>
      <c r="J67" s="27"/>
      <c r="K67" s="27"/>
      <c r="L67" s="28"/>
      <c r="M67" s="28"/>
    </row>
    <row r="68" spans="1:13">
      <c r="A68" s="14"/>
      <c r="B68" s="14"/>
      <c r="C68" s="14"/>
      <c r="D68" s="15"/>
      <c r="E68" s="15"/>
      <c r="F68" s="15"/>
      <c r="G68" s="25"/>
      <c r="H68" s="29"/>
      <c r="I68" s="26"/>
      <c r="J68" s="27"/>
      <c r="K68" s="27"/>
      <c r="L68" s="28"/>
      <c r="M68" s="28"/>
    </row>
    <row r="69" spans="1:13">
      <c r="A69" s="14"/>
      <c r="B69" s="14"/>
      <c r="C69" s="14"/>
      <c r="D69" s="15"/>
      <c r="E69" s="15"/>
      <c r="F69" s="15"/>
      <c r="G69" s="25"/>
      <c r="H69" s="29"/>
      <c r="I69" s="26"/>
      <c r="J69" s="27"/>
      <c r="K69" s="27"/>
      <c r="L69" s="28"/>
      <c r="M69" s="28"/>
    </row>
    <row r="70" spans="1:13">
      <c r="A70" s="14"/>
      <c r="B70" s="14"/>
      <c r="C70" s="14"/>
      <c r="D70" s="15"/>
      <c r="E70" s="15"/>
      <c r="F70" s="15"/>
      <c r="G70" s="345"/>
      <c r="H70" s="345"/>
      <c r="I70" s="26"/>
      <c r="J70" s="27"/>
      <c r="K70" s="27"/>
      <c r="L70" s="28"/>
      <c r="M70" s="28"/>
    </row>
    <row r="71" spans="1:13">
      <c r="A71" s="18"/>
      <c r="B71" s="18"/>
      <c r="C71" s="18"/>
      <c r="D71" s="19"/>
      <c r="E71" s="19"/>
      <c r="F71" s="19"/>
      <c r="G71" s="19"/>
      <c r="H71" s="18"/>
      <c r="I71" s="18"/>
      <c r="J71" s="20"/>
      <c r="K71" s="20"/>
      <c r="L71" s="21"/>
      <c r="M71" s="21"/>
    </row>
    <row r="72" spans="1:13">
      <c r="A72" s="18"/>
      <c r="B72" s="18"/>
      <c r="C72" s="18"/>
      <c r="D72" s="19"/>
      <c r="E72" s="19"/>
      <c r="F72" s="19"/>
      <c r="G72" s="19"/>
      <c r="H72" s="18"/>
      <c r="I72" s="19"/>
      <c r="J72" s="20"/>
      <c r="K72" s="20"/>
      <c r="L72" s="21"/>
      <c r="M72" s="21"/>
    </row>
    <row r="73" spans="1:13">
      <c r="A73" s="18"/>
      <c r="B73" s="18"/>
      <c r="C73" s="18"/>
      <c r="D73" s="19"/>
      <c r="E73" s="19"/>
      <c r="F73" s="19"/>
      <c r="G73" s="19"/>
      <c r="H73" s="30"/>
      <c r="I73" s="19"/>
      <c r="J73" s="20"/>
      <c r="K73" s="20"/>
      <c r="L73" s="21"/>
      <c r="M73" s="21"/>
    </row>
    <row r="74" spans="1:13">
      <c r="A74" s="18"/>
      <c r="B74" s="18"/>
      <c r="C74" s="18"/>
      <c r="D74" s="19"/>
      <c r="E74" s="19"/>
      <c r="F74" s="19"/>
      <c r="G74" s="19"/>
      <c r="H74" s="18"/>
      <c r="I74" s="19"/>
      <c r="J74" s="20"/>
      <c r="K74" s="20"/>
      <c r="L74" s="21"/>
      <c r="M74" s="21"/>
    </row>
    <row r="75" spans="1:13">
      <c r="A75" s="6"/>
      <c r="B75" s="6"/>
      <c r="C75" s="6"/>
      <c r="D75" s="13"/>
      <c r="E75" s="13"/>
      <c r="F75" s="13"/>
      <c r="G75" s="13"/>
      <c r="H75" s="6"/>
      <c r="I75" s="6"/>
      <c r="J75" s="6"/>
      <c r="K75" s="6"/>
      <c r="L75" s="6"/>
      <c r="M75" s="6"/>
    </row>
    <row r="76" spans="1:13">
      <c r="A76" s="12"/>
      <c r="B76" s="12"/>
      <c r="C76" s="12"/>
      <c r="D76" s="17"/>
      <c r="E76" s="17"/>
      <c r="F76" s="17"/>
      <c r="G76" s="17"/>
      <c r="H76" s="12"/>
      <c r="I76" s="12"/>
      <c r="J76" s="12"/>
      <c r="K76" s="12"/>
      <c r="L76" s="12"/>
      <c r="M76" s="12"/>
    </row>
    <row r="77" spans="1:13">
      <c r="A77" s="12"/>
      <c r="B77" s="12"/>
      <c r="C77" s="12"/>
      <c r="D77" s="17"/>
      <c r="E77" s="17"/>
      <c r="F77" s="17"/>
      <c r="G77" s="17"/>
      <c r="H77" s="12"/>
      <c r="I77" s="12"/>
      <c r="J77" s="12"/>
      <c r="K77" s="12"/>
      <c r="L77" s="12"/>
      <c r="M77" s="12"/>
    </row>
    <row r="78" spans="1:13">
      <c r="A78" s="12"/>
      <c r="B78" s="12"/>
      <c r="C78" s="12"/>
      <c r="D78" s="17"/>
      <c r="E78" s="17"/>
      <c r="F78" s="17"/>
      <c r="G78" s="17"/>
      <c r="H78" s="12"/>
      <c r="I78" s="12"/>
      <c r="J78" s="12"/>
      <c r="K78" s="12"/>
      <c r="L78" s="12"/>
      <c r="M78" s="12"/>
    </row>
    <row r="79" spans="1:13">
      <c r="A79" s="12"/>
      <c r="B79" s="12"/>
      <c r="C79" s="12"/>
      <c r="D79" s="17"/>
      <c r="E79" s="17"/>
      <c r="F79" s="17"/>
      <c r="G79" s="17"/>
      <c r="H79" s="12"/>
      <c r="I79" s="12"/>
      <c r="J79" s="12"/>
      <c r="K79" s="12"/>
      <c r="L79" s="12"/>
      <c r="M79" s="12"/>
    </row>
    <row r="80" spans="1:13">
      <c r="A80" s="12"/>
      <c r="B80" s="12"/>
      <c r="C80" s="12"/>
      <c r="D80" s="17"/>
      <c r="E80" s="17"/>
      <c r="F80" s="17"/>
      <c r="G80" s="17"/>
      <c r="H80" s="12"/>
      <c r="I80" s="12"/>
      <c r="J80" s="12"/>
      <c r="K80" s="12"/>
      <c r="L80" s="12"/>
      <c r="M80" s="12"/>
    </row>
    <row r="81" spans="1:13">
      <c r="A81" s="12"/>
      <c r="B81" s="12"/>
      <c r="C81" s="12"/>
      <c r="D81" s="17"/>
      <c r="E81" s="17"/>
      <c r="F81" s="17"/>
      <c r="G81" s="17"/>
      <c r="H81" s="12"/>
      <c r="I81" s="12"/>
      <c r="J81" s="12"/>
      <c r="K81" s="12"/>
      <c r="L81" s="12"/>
      <c r="M81" s="12"/>
    </row>
    <row r="82" spans="1:13">
      <c r="A82" s="12"/>
      <c r="B82" s="12"/>
      <c r="C82" s="12"/>
      <c r="D82" s="17"/>
      <c r="E82" s="17"/>
      <c r="F82" s="17"/>
      <c r="G82" s="17"/>
      <c r="H82" s="12"/>
      <c r="I82" s="12"/>
      <c r="J82" s="12"/>
      <c r="K82" s="12"/>
      <c r="L82" s="12"/>
      <c r="M82" s="12"/>
    </row>
  </sheetData>
  <mergeCells count="66">
    <mergeCell ref="P38:Q38"/>
    <mergeCell ref="A24:I24"/>
    <mergeCell ref="A28:B28"/>
    <mergeCell ref="E28:G28"/>
    <mergeCell ref="A25:B25"/>
    <mergeCell ref="E25:L25"/>
    <mergeCell ref="E27:G27"/>
    <mergeCell ref="A26:B26"/>
    <mergeCell ref="E26:G26"/>
    <mergeCell ref="P34:Q34"/>
    <mergeCell ref="J4:L5"/>
    <mergeCell ref="A4:B4"/>
    <mergeCell ref="A10:B10"/>
    <mergeCell ref="A20:B20"/>
    <mergeCell ref="A11:B11"/>
    <mergeCell ref="A19:I19"/>
    <mergeCell ref="A12:B12"/>
    <mergeCell ref="I4:I5"/>
    <mergeCell ref="A17:B17"/>
    <mergeCell ref="E17:G17"/>
    <mergeCell ref="E20:L20"/>
    <mergeCell ref="E18:G18"/>
    <mergeCell ref="I6:J7"/>
    <mergeCell ref="K6:L7"/>
    <mergeCell ref="G70:H70"/>
    <mergeCell ref="A63:A64"/>
    <mergeCell ref="A38:D38"/>
    <mergeCell ref="A29:B29"/>
    <mergeCell ref="E29:G29"/>
    <mergeCell ref="A34:K34"/>
    <mergeCell ref="C45:F45"/>
    <mergeCell ref="C44:F44"/>
    <mergeCell ref="C46:F46"/>
    <mergeCell ref="C47:F47"/>
    <mergeCell ref="H44:K44"/>
    <mergeCell ref="A33:I33"/>
    <mergeCell ref="H45:K45"/>
    <mergeCell ref="H46:K46"/>
    <mergeCell ref="H47:K47"/>
    <mergeCell ref="Q9:S9"/>
    <mergeCell ref="E10:G10"/>
    <mergeCell ref="E12:G12"/>
    <mergeCell ref="A14:B14"/>
    <mergeCell ref="E14:G14"/>
    <mergeCell ref="A8:L9"/>
    <mergeCell ref="A13:B13"/>
    <mergeCell ref="E13:G13"/>
    <mergeCell ref="C11:L11"/>
    <mergeCell ref="E23:G23"/>
    <mergeCell ref="A23:B23"/>
    <mergeCell ref="A27:B27"/>
    <mergeCell ref="E30:G30"/>
    <mergeCell ref="A32:B32"/>
    <mergeCell ref="E32:G32"/>
    <mergeCell ref="A31:B31"/>
    <mergeCell ref="E31:G31"/>
    <mergeCell ref="A30:B30"/>
    <mergeCell ref="A21:B21"/>
    <mergeCell ref="E21:G21"/>
    <mergeCell ref="A22:B22"/>
    <mergeCell ref="A15:B15"/>
    <mergeCell ref="E15:G15"/>
    <mergeCell ref="A16:B16"/>
    <mergeCell ref="E16:G16"/>
    <mergeCell ref="A18:B18"/>
    <mergeCell ref="E22:G22"/>
  </mergeCells>
  <phoneticPr fontId="7" type="noConversion"/>
  <pageMargins left="0.78740157480314965" right="0.39370078740157483" top="0.59055118110236227" bottom="0.59055118110236227" header="0.31496062992125984" footer="0.31496062992125984"/>
  <pageSetup paperSize="9" scale="62" fitToHeight="0" orientation="portrait" r:id="rId1"/>
  <headerFooter alignWithMargins="0"/>
  <legacyDrawing r:id="rId2"/>
  <oleObjects>
    <oleObject progId="CorelDraw.Graphic.9" shapeId="4097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1"/>
  <sheetViews>
    <sheetView workbookViewId="0">
      <selection activeCell="O19" sqref="O19"/>
    </sheetView>
  </sheetViews>
  <sheetFormatPr defaultRowHeight="12.75"/>
  <cols>
    <col min="1" max="1" width="8" bestFit="1" customWidth="1"/>
    <col min="2" max="2" width="12.140625" customWidth="1"/>
    <col min="3" max="3" width="11.140625" customWidth="1"/>
    <col min="4" max="4" width="84.5703125" customWidth="1"/>
    <col min="5" max="5" width="7.140625" bestFit="1" customWidth="1"/>
    <col min="6" max="6" width="16.7109375" customWidth="1"/>
    <col min="7" max="7" width="13.140625" customWidth="1"/>
    <col min="8" max="8" width="10.7109375" customWidth="1"/>
  </cols>
  <sheetData>
    <row r="1" spans="1:8" ht="15.75">
      <c r="A1" s="129"/>
      <c r="B1" s="130"/>
      <c r="C1" s="130"/>
      <c r="D1" s="131" t="s">
        <v>42</v>
      </c>
      <c r="E1" s="132"/>
      <c r="F1" s="132"/>
    </row>
    <row r="2" spans="1:8">
      <c r="A2" s="133"/>
      <c r="B2" s="133"/>
      <c r="C2" s="133"/>
      <c r="D2" s="134"/>
      <c r="E2" s="133"/>
      <c r="F2" s="133"/>
    </row>
    <row r="3" spans="1:8" ht="15.75">
      <c r="A3" s="377" t="s">
        <v>43</v>
      </c>
      <c r="B3" s="377"/>
      <c r="C3" s="378" t="s">
        <v>44</v>
      </c>
      <c r="D3" s="378"/>
      <c r="E3" s="379" t="s">
        <v>45</v>
      </c>
      <c r="F3" s="379"/>
    </row>
    <row r="4" spans="1:8" ht="12.75" customHeight="1">
      <c r="A4" s="380" t="s">
        <v>46</v>
      </c>
      <c r="B4" s="381"/>
      <c r="C4" s="381"/>
      <c r="D4" s="382"/>
      <c r="E4" s="383" t="s">
        <v>47</v>
      </c>
      <c r="F4" s="384"/>
    </row>
    <row r="5" spans="1:8" ht="12.75" customHeight="1">
      <c r="A5" s="372" t="s">
        <v>61</v>
      </c>
      <c r="B5" s="373"/>
      <c r="C5" s="373"/>
      <c r="D5" s="374"/>
      <c r="E5" s="375" t="s">
        <v>61</v>
      </c>
      <c r="F5" s="376"/>
    </row>
    <row r="7" spans="1:8">
      <c r="A7" s="135" t="s">
        <v>37</v>
      </c>
      <c r="B7" s="136"/>
      <c r="C7" s="137"/>
      <c r="D7" s="138" t="s">
        <v>48</v>
      </c>
      <c r="E7" s="139" t="s">
        <v>49</v>
      </c>
      <c r="F7" s="139" t="s">
        <v>50</v>
      </c>
      <c r="G7" s="139" t="s">
        <v>51</v>
      </c>
      <c r="H7" s="139" t="s">
        <v>52</v>
      </c>
    </row>
    <row r="8" spans="1:8">
      <c r="A8" s="140" t="s">
        <v>53</v>
      </c>
      <c r="B8" s="141"/>
      <c r="C8" s="142"/>
      <c r="D8" s="143" t="s">
        <v>54</v>
      </c>
      <c r="E8" s="144" t="s">
        <v>55</v>
      </c>
      <c r="F8" s="145"/>
      <c r="G8" s="108"/>
      <c r="H8" s="228">
        <f>H10</f>
        <v>4890.91</v>
      </c>
    </row>
    <row r="9" spans="1:8">
      <c r="A9" s="146"/>
      <c r="B9" s="147" t="s">
        <v>56</v>
      </c>
      <c r="C9" s="148" t="s">
        <v>37</v>
      </c>
      <c r="D9" s="149" t="s">
        <v>57</v>
      </c>
      <c r="E9" s="150" t="s">
        <v>58</v>
      </c>
      <c r="F9" s="150" t="s">
        <v>59</v>
      </c>
      <c r="G9" s="108"/>
      <c r="H9" s="108"/>
    </row>
    <row r="10" spans="1:8">
      <c r="A10" s="151"/>
      <c r="B10" s="152"/>
      <c r="C10" s="153"/>
      <c r="D10" s="154" t="s">
        <v>60</v>
      </c>
      <c r="E10" s="152" t="s">
        <v>49</v>
      </c>
      <c r="F10" s="155">
        <f>0.2/10</f>
        <v>0.02</v>
      </c>
      <c r="G10" s="165">
        <f>ORÇ.GERAL!U34</f>
        <v>244545.36</v>
      </c>
      <c r="H10" s="165">
        <f>ROUND(F10*G10,2)</f>
        <v>4890.91</v>
      </c>
    </row>
    <row r="11" spans="1:8" ht="22.5">
      <c r="A11" s="151"/>
      <c r="B11" s="156"/>
      <c r="C11" s="157"/>
      <c r="D11" s="158" t="s">
        <v>204</v>
      </c>
      <c r="E11" s="156" t="s">
        <v>33</v>
      </c>
      <c r="F11" s="159"/>
      <c r="G11" s="159"/>
      <c r="H11" s="159"/>
    </row>
    <row r="13" spans="1:8">
      <c r="A13" s="135" t="s">
        <v>37</v>
      </c>
      <c r="B13" s="136"/>
      <c r="C13" s="137"/>
      <c r="D13" s="138" t="s">
        <v>48</v>
      </c>
      <c r="E13" s="139" t="s">
        <v>49</v>
      </c>
      <c r="F13" s="139" t="s">
        <v>50</v>
      </c>
      <c r="G13" s="139" t="s">
        <v>51</v>
      </c>
      <c r="H13" s="139" t="s">
        <v>52</v>
      </c>
    </row>
    <row r="14" spans="1:8" ht="22.5">
      <c r="A14" s="140" t="s">
        <v>112</v>
      </c>
      <c r="B14" s="141"/>
      <c r="C14" s="142"/>
      <c r="D14" s="143" t="s">
        <v>88</v>
      </c>
      <c r="E14" s="144" t="s">
        <v>89</v>
      </c>
      <c r="F14" s="145"/>
      <c r="G14" s="108"/>
      <c r="H14" s="228">
        <f>ROUND(SUM(H16:H21),2)</f>
        <v>9.5500000000000007</v>
      </c>
    </row>
    <row r="15" spans="1:8">
      <c r="A15" s="151"/>
      <c r="B15" s="152" t="s">
        <v>56</v>
      </c>
      <c r="C15" s="153" t="s">
        <v>37</v>
      </c>
      <c r="D15" s="154" t="s">
        <v>137</v>
      </c>
      <c r="E15" s="152" t="s">
        <v>58</v>
      </c>
      <c r="F15" s="184" t="s">
        <v>59</v>
      </c>
      <c r="G15" s="165"/>
      <c r="H15" s="165"/>
    </row>
    <row r="16" spans="1:8" ht="22.5">
      <c r="A16" s="151"/>
      <c r="B16" s="152" t="s">
        <v>39</v>
      </c>
      <c r="C16" s="153" t="s">
        <v>92</v>
      </c>
      <c r="D16" s="154" t="s">
        <v>90</v>
      </c>
      <c r="E16" s="152" t="s">
        <v>91</v>
      </c>
      <c r="F16" s="155">
        <v>0.04</v>
      </c>
      <c r="G16" s="165">
        <v>17.2</v>
      </c>
      <c r="H16" s="165">
        <f t="shared" ref="H16:H21" si="0">ROUND(F16*G16,2)</f>
        <v>0.69</v>
      </c>
    </row>
    <row r="17" spans="1:8" ht="22.5">
      <c r="A17" s="151"/>
      <c r="B17" s="156" t="s">
        <v>39</v>
      </c>
      <c r="C17" s="157" t="s">
        <v>93</v>
      </c>
      <c r="D17" s="158" t="s">
        <v>94</v>
      </c>
      <c r="E17" s="156" t="s">
        <v>95</v>
      </c>
      <c r="F17" s="159">
        <v>0.1</v>
      </c>
      <c r="G17" s="165">
        <v>2.0699999999999998</v>
      </c>
      <c r="H17" s="165">
        <f t="shared" si="0"/>
        <v>0.21</v>
      </c>
    </row>
    <row r="18" spans="1:8" ht="22.5">
      <c r="A18" s="151"/>
      <c r="B18" s="185" t="s">
        <v>39</v>
      </c>
      <c r="C18" s="186" t="s">
        <v>96</v>
      </c>
      <c r="D18" s="187" t="s">
        <v>97</v>
      </c>
      <c r="E18" s="185" t="s">
        <v>95</v>
      </c>
      <c r="F18" s="188">
        <v>0.1</v>
      </c>
      <c r="G18" s="189">
        <v>2.0699999999999998</v>
      </c>
      <c r="H18" s="165">
        <f t="shared" si="0"/>
        <v>0.21</v>
      </c>
    </row>
    <row r="19" spans="1:8" ht="22.5">
      <c r="A19" s="151"/>
      <c r="B19" s="185" t="s">
        <v>39</v>
      </c>
      <c r="C19" s="186" t="s">
        <v>98</v>
      </c>
      <c r="D19" s="187" t="s">
        <v>99</v>
      </c>
      <c r="E19" s="185" t="s">
        <v>95</v>
      </c>
      <c r="F19" s="188">
        <v>0.6</v>
      </c>
      <c r="G19" s="189">
        <v>10.210000000000001</v>
      </c>
      <c r="H19" s="165">
        <f t="shared" si="0"/>
        <v>6.13</v>
      </c>
    </row>
    <row r="20" spans="1:8" ht="22.5">
      <c r="A20" s="151"/>
      <c r="B20" s="185" t="s">
        <v>39</v>
      </c>
      <c r="C20" s="186" t="s">
        <v>100</v>
      </c>
      <c r="D20" s="187" t="s">
        <v>101</v>
      </c>
      <c r="E20" s="185" t="s">
        <v>95</v>
      </c>
      <c r="F20" s="188">
        <v>0.1</v>
      </c>
      <c r="G20" s="189">
        <v>22.45</v>
      </c>
      <c r="H20" s="165">
        <f t="shared" si="0"/>
        <v>2.25</v>
      </c>
    </row>
    <row r="21" spans="1:8" ht="22.5">
      <c r="A21" s="160"/>
      <c r="B21" s="161" t="s">
        <v>39</v>
      </c>
      <c r="C21" s="162" t="s">
        <v>102</v>
      </c>
      <c r="D21" s="163" t="s">
        <v>103</v>
      </c>
      <c r="E21" s="161" t="s">
        <v>95</v>
      </c>
      <c r="F21" s="164">
        <v>2E-3</v>
      </c>
      <c r="G21" s="164">
        <v>28.65</v>
      </c>
      <c r="H21" s="190">
        <f t="shared" si="0"/>
        <v>0.06</v>
      </c>
    </row>
    <row r="23" spans="1:8">
      <c r="A23" s="135" t="s">
        <v>37</v>
      </c>
      <c r="B23" s="136"/>
      <c r="C23" s="137"/>
      <c r="D23" s="138" t="s">
        <v>48</v>
      </c>
      <c r="E23" s="139" t="s">
        <v>49</v>
      </c>
      <c r="F23" s="139" t="s">
        <v>50</v>
      </c>
      <c r="G23" s="139" t="s">
        <v>51</v>
      </c>
      <c r="H23" s="139" t="s">
        <v>52</v>
      </c>
    </row>
    <row r="24" spans="1:8">
      <c r="A24" s="140" t="s">
        <v>120</v>
      </c>
      <c r="B24" s="141"/>
      <c r="C24" s="142"/>
      <c r="D24" s="143" t="s">
        <v>168</v>
      </c>
      <c r="E24" s="144" t="s">
        <v>29</v>
      </c>
      <c r="F24" s="145"/>
      <c r="G24" s="108"/>
      <c r="H24" s="228">
        <f>ROUND(SUM(H26:H39),2)</f>
        <v>256.12</v>
      </c>
    </row>
    <row r="25" spans="1:8">
      <c r="A25" s="151"/>
      <c r="B25" s="152" t="s">
        <v>56</v>
      </c>
      <c r="C25" s="153" t="s">
        <v>37</v>
      </c>
      <c r="D25" s="154" t="s">
        <v>137</v>
      </c>
      <c r="E25" s="152" t="s">
        <v>58</v>
      </c>
      <c r="F25" s="184" t="s">
        <v>59</v>
      </c>
      <c r="G25" s="165"/>
      <c r="H25" s="165"/>
    </row>
    <row r="26" spans="1:8" ht="22.5">
      <c r="A26" s="151"/>
      <c r="B26" s="152" t="s">
        <v>39</v>
      </c>
      <c r="C26" s="153" t="s">
        <v>138</v>
      </c>
      <c r="D26" s="154" t="s">
        <v>139</v>
      </c>
      <c r="E26" s="152" t="s">
        <v>89</v>
      </c>
      <c r="F26" s="155">
        <v>0.36</v>
      </c>
      <c r="G26" s="165">
        <v>81.39</v>
      </c>
      <c r="H26" s="165">
        <f>ROUND(F26*G26,2)</f>
        <v>29.3</v>
      </c>
    </row>
    <row r="27" spans="1:8" ht="22.5">
      <c r="A27" s="151"/>
      <c r="B27" s="156" t="s">
        <v>39</v>
      </c>
      <c r="C27" s="157" t="s">
        <v>140</v>
      </c>
      <c r="D27" s="158" t="s">
        <v>141</v>
      </c>
      <c r="E27" s="156" t="s">
        <v>142</v>
      </c>
      <c r="F27" s="159">
        <v>1.07</v>
      </c>
      <c r="G27" s="165">
        <v>4.7699999999999996</v>
      </c>
      <c r="H27" s="165">
        <f>ROUND(F27*G27,2)</f>
        <v>5.0999999999999996</v>
      </c>
    </row>
    <row r="28" spans="1:8" ht="22.5">
      <c r="A28" s="151"/>
      <c r="B28" s="185" t="s">
        <v>39</v>
      </c>
      <c r="C28" s="186" t="s">
        <v>143</v>
      </c>
      <c r="D28" s="187" t="s">
        <v>144</v>
      </c>
      <c r="E28" s="185" t="s">
        <v>95</v>
      </c>
      <c r="F28" s="188">
        <f>0.0108+0.0635</f>
        <v>7.4300000000000005E-2</v>
      </c>
      <c r="G28" s="189">
        <v>17.079999999999998</v>
      </c>
      <c r="H28" s="165">
        <f t="shared" ref="H28:H39" si="1">ROUND(F28*G28,2)</f>
        <v>1.27</v>
      </c>
    </row>
    <row r="29" spans="1:8" ht="22.5">
      <c r="A29" s="151"/>
      <c r="B29" s="185" t="s">
        <v>39</v>
      </c>
      <c r="C29" s="186" t="s">
        <v>145</v>
      </c>
      <c r="D29" s="187" t="s">
        <v>146</v>
      </c>
      <c r="E29" s="185" t="s">
        <v>95</v>
      </c>
      <c r="F29" s="188">
        <f>0.0769+0.195</f>
        <v>0.27190000000000003</v>
      </c>
      <c r="G29" s="189">
        <v>23.37</v>
      </c>
      <c r="H29" s="165">
        <f t="shared" si="1"/>
        <v>6.35</v>
      </c>
    </row>
    <row r="30" spans="1:8" ht="22.5">
      <c r="A30" s="151"/>
      <c r="B30" s="185" t="s">
        <v>39</v>
      </c>
      <c r="C30" s="186" t="s">
        <v>147</v>
      </c>
      <c r="D30" s="187" t="s">
        <v>148</v>
      </c>
      <c r="E30" s="185" t="s">
        <v>142</v>
      </c>
      <c r="F30" s="188">
        <v>2.5000000000000001E-2</v>
      </c>
      <c r="G30" s="189">
        <v>12</v>
      </c>
      <c r="H30" s="165">
        <f t="shared" si="1"/>
        <v>0.3</v>
      </c>
    </row>
    <row r="31" spans="1:8" ht="22.5">
      <c r="A31" s="151"/>
      <c r="B31" s="185" t="s">
        <v>39</v>
      </c>
      <c r="C31" s="186" t="s">
        <v>149</v>
      </c>
      <c r="D31" s="187" t="s">
        <v>150</v>
      </c>
      <c r="E31" s="185" t="s">
        <v>151</v>
      </c>
      <c r="F31" s="188">
        <v>1.99665</v>
      </c>
      <c r="G31" s="189">
        <v>0.13</v>
      </c>
      <c r="H31" s="165">
        <f t="shared" si="1"/>
        <v>0.26</v>
      </c>
    </row>
    <row r="32" spans="1:8" ht="22.5">
      <c r="A32" s="151"/>
      <c r="B32" s="185" t="s">
        <v>39</v>
      </c>
      <c r="C32" s="186" t="s">
        <v>152</v>
      </c>
      <c r="D32" s="187" t="s">
        <v>153</v>
      </c>
      <c r="E32" s="185" t="s">
        <v>89</v>
      </c>
      <c r="F32" s="188">
        <f>1.8+0.2</f>
        <v>2</v>
      </c>
      <c r="G32" s="189">
        <v>73.150000000000006</v>
      </c>
      <c r="H32" s="165">
        <f t="shared" si="1"/>
        <v>146.30000000000001</v>
      </c>
    </row>
    <row r="33" spans="1:8" ht="22.5">
      <c r="A33" s="151"/>
      <c r="B33" s="185" t="s">
        <v>39</v>
      </c>
      <c r="C33" s="186" t="s">
        <v>154</v>
      </c>
      <c r="D33" s="187" t="s">
        <v>155</v>
      </c>
      <c r="E33" s="185" t="s">
        <v>134</v>
      </c>
      <c r="F33" s="188">
        <v>0.16</v>
      </c>
      <c r="G33" s="189">
        <v>4.71</v>
      </c>
      <c r="H33" s="165">
        <f t="shared" si="1"/>
        <v>0.75</v>
      </c>
    </row>
    <row r="34" spans="1:8" ht="22.5">
      <c r="A34" s="151"/>
      <c r="B34" s="185" t="s">
        <v>39</v>
      </c>
      <c r="C34" s="186" t="s">
        <v>157</v>
      </c>
      <c r="D34" s="187" t="s">
        <v>156</v>
      </c>
      <c r="E34" s="185" t="s">
        <v>89</v>
      </c>
      <c r="F34" s="188">
        <v>3.8</v>
      </c>
      <c r="G34" s="189">
        <v>5.51</v>
      </c>
      <c r="H34" s="165">
        <f t="shared" si="1"/>
        <v>20.94</v>
      </c>
    </row>
    <row r="35" spans="1:8" ht="22.5">
      <c r="A35" s="151"/>
      <c r="B35" s="185" t="s">
        <v>39</v>
      </c>
      <c r="C35" s="186" t="s">
        <v>158</v>
      </c>
      <c r="D35" s="187" t="s">
        <v>159</v>
      </c>
      <c r="E35" s="185" t="s">
        <v>142</v>
      </c>
      <c r="F35" s="188">
        <v>0.92</v>
      </c>
      <c r="G35" s="189">
        <v>10.33</v>
      </c>
      <c r="H35" s="165">
        <f t="shared" si="1"/>
        <v>9.5</v>
      </c>
    </row>
    <row r="36" spans="1:8" ht="22.5">
      <c r="A36" s="151"/>
      <c r="B36" s="185" t="s">
        <v>39</v>
      </c>
      <c r="C36" s="186" t="s">
        <v>160</v>
      </c>
      <c r="D36" s="187" t="s">
        <v>161</v>
      </c>
      <c r="E36" s="185" t="s">
        <v>134</v>
      </c>
      <c r="F36" s="188">
        <v>1.7000000000000001E-2</v>
      </c>
      <c r="G36" s="189">
        <v>260.89999999999998</v>
      </c>
      <c r="H36" s="165">
        <f t="shared" si="1"/>
        <v>4.4400000000000004</v>
      </c>
    </row>
    <row r="37" spans="1:8" ht="22.5">
      <c r="A37" s="151"/>
      <c r="B37" s="185" t="s">
        <v>39</v>
      </c>
      <c r="C37" s="186" t="s">
        <v>163</v>
      </c>
      <c r="D37" s="187" t="s">
        <v>162</v>
      </c>
      <c r="E37" s="185" t="s">
        <v>95</v>
      </c>
      <c r="F37" s="188">
        <v>0.6</v>
      </c>
      <c r="G37" s="189">
        <v>23.53</v>
      </c>
      <c r="H37" s="165">
        <f t="shared" si="1"/>
        <v>14.12</v>
      </c>
    </row>
    <row r="38" spans="1:8" ht="22.5">
      <c r="A38" s="151"/>
      <c r="B38" s="185" t="s">
        <v>39</v>
      </c>
      <c r="C38" s="186" t="s">
        <v>164</v>
      </c>
      <c r="D38" s="187" t="s">
        <v>165</v>
      </c>
      <c r="E38" s="185" t="s">
        <v>95</v>
      </c>
      <c r="F38" s="188">
        <v>0.6</v>
      </c>
      <c r="G38" s="189">
        <v>16.64</v>
      </c>
      <c r="H38" s="165">
        <f t="shared" si="1"/>
        <v>9.98</v>
      </c>
    </row>
    <row r="39" spans="1:8" ht="22.5">
      <c r="A39" s="160"/>
      <c r="B39" s="161" t="s">
        <v>39</v>
      </c>
      <c r="C39" s="162" t="s">
        <v>166</v>
      </c>
      <c r="D39" s="163" t="s">
        <v>167</v>
      </c>
      <c r="E39" s="161" t="s">
        <v>134</v>
      </c>
      <c r="F39" s="164">
        <v>0.02</v>
      </c>
      <c r="G39" s="164">
        <v>375.33300000000003</v>
      </c>
      <c r="H39" s="190">
        <f t="shared" si="1"/>
        <v>7.51</v>
      </c>
    </row>
    <row r="41" spans="1:8">
      <c r="A41" s="135" t="s">
        <v>37</v>
      </c>
      <c r="B41" s="136"/>
      <c r="C41" s="137"/>
      <c r="D41" s="138" t="s">
        <v>48</v>
      </c>
      <c r="E41" s="139" t="s">
        <v>49</v>
      </c>
      <c r="F41" s="139" t="s">
        <v>50</v>
      </c>
      <c r="G41" s="139" t="s">
        <v>51</v>
      </c>
      <c r="H41" s="139" t="s">
        <v>52</v>
      </c>
    </row>
    <row r="42" spans="1:8">
      <c r="A42" s="140" t="s">
        <v>130</v>
      </c>
      <c r="B42" s="141"/>
      <c r="C42" s="142"/>
      <c r="D42" s="143" t="s">
        <v>191</v>
      </c>
      <c r="E42" s="144" t="s">
        <v>89</v>
      </c>
      <c r="F42" s="145"/>
      <c r="G42" s="108"/>
      <c r="H42" s="228">
        <f>ROUND(SUM(H44:H52),2)</f>
        <v>27.54</v>
      </c>
    </row>
    <row r="43" spans="1:8">
      <c r="A43" s="151"/>
      <c r="B43" s="152" t="s">
        <v>56</v>
      </c>
      <c r="C43" s="153" t="s">
        <v>37</v>
      </c>
      <c r="D43" s="154" t="s">
        <v>172</v>
      </c>
      <c r="E43" s="152" t="s">
        <v>58</v>
      </c>
      <c r="F43" s="184" t="s">
        <v>59</v>
      </c>
      <c r="G43" s="165"/>
      <c r="H43" s="165"/>
    </row>
    <row r="44" spans="1:8" ht="22.5">
      <c r="A44" s="151"/>
      <c r="B44" s="152" t="s">
        <v>39</v>
      </c>
      <c r="C44" s="153" t="s">
        <v>173</v>
      </c>
      <c r="D44" s="154" t="s">
        <v>174</v>
      </c>
      <c r="E44" s="152" t="s">
        <v>134</v>
      </c>
      <c r="F44" s="155">
        <v>2.8400000000000002E-2</v>
      </c>
      <c r="G44" s="165">
        <v>67.5</v>
      </c>
      <c r="H44" s="165">
        <f t="shared" ref="H44:H52" si="2">ROUND(F44*G44,2)</f>
        <v>1.92</v>
      </c>
    </row>
    <row r="45" spans="1:8" ht="22.5">
      <c r="A45" s="151"/>
      <c r="B45" s="152" t="s">
        <v>39</v>
      </c>
      <c r="C45" s="157" t="s">
        <v>175</v>
      </c>
      <c r="D45" s="158" t="s">
        <v>176</v>
      </c>
      <c r="E45" s="156" t="s">
        <v>134</v>
      </c>
      <c r="F45" s="159">
        <v>3.2499999999999999E-3</v>
      </c>
      <c r="G45" s="165">
        <v>59.66</v>
      </c>
      <c r="H45" s="165">
        <f t="shared" si="2"/>
        <v>0.19</v>
      </c>
    </row>
    <row r="46" spans="1:8" ht="22.5">
      <c r="A46" s="151"/>
      <c r="B46" s="152" t="s">
        <v>39</v>
      </c>
      <c r="C46" s="186" t="s">
        <v>177</v>
      </c>
      <c r="D46" s="187" t="s">
        <v>178</v>
      </c>
      <c r="E46" s="185" t="s">
        <v>89</v>
      </c>
      <c r="F46" s="188">
        <v>0.52434999999999998</v>
      </c>
      <c r="G46" s="189">
        <v>32.68</v>
      </c>
      <c r="H46" s="165">
        <f t="shared" si="2"/>
        <v>17.14</v>
      </c>
    </row>
    <row r="47" spans="1:8" ht="22.5">
      <c r="A47" s="151"/>
      <c r="B47" s="152" t="s">
        <v>39</v>
      </c>
      <c r="C47" s="186" t="s">
        <v>179</v>
      </c>
      <c r="D47" s="187" t="s">
        <v>180</v>
      </c>
      <c r="E47" s="185" t="s">
        <v>95</v>
      </c>
      <c r="F47" s="188">
        <v>0.19875000000000001</v>
      </c>
      <c r="G47" s="189">
        <v>23.37</v>
      </c>
      <c r="H47" s="165">
        <f t="shared" si="2"/>
        <v>4.6399999999999997</v>
      </c>
    </row>
    <row r="48" spans="1:8" ht="22.5">
      <c r="A48" s="151"/>
      <c r="B48" s="152" t="s">
        <v>39</v>
      </c>
      <c r="C48" s="186" t="s">
        <v>164</v>
      </c>
      <c r="D48" s="187" t="s">
        <v>165</v>
      </c>
      <c r="E48" s="185" t="s">
        <v>95</v>
      </c>
      <c r="F48" s="188">
        <v>0.19875000000000001</v>
      </c>
      <c r="G48" s="189">
        <v>16.64</v>
      </c>
      <c r="H48" s="165">
        <f t="shared" si="2"/>
        <v>3.31</v>
      </c>
    </row>
    <row r="49" spans="1:8" ht="22.5">
      <c r="A49" s="151"/>
      <c r="B49" s="152" t="s">
        <v>39</v>
      </c>
      <c r="C49" s="186" t="s">
        <v>181</v>
      </c>
      <c r="D49" s="187" t="s">
        <v>182</v>
      </c>
      <c r="E49" s="185" t="s">
        <v>183</v>
      </c>
      <c r="F49" s="188">
        <v>2.0500000000000002E-3</v>
      </c>
      <c r="G49" s="189">
        <v>4.3600000000000003</v>
      </c>
      <c r="H49" s="165">
        <f t="shared" si="2"/>
        <v>0.01</v>
      </c>
    </row>
    <row r="50" spans="1:8" ht="22.5">
      <c r="A50" s="151"/>
      <c r="B50" s="152" t="s">
        <v>39</v>
      </c>
      <c r="C50" s="186" t="s">
        <v>184</v>
      </c>
      <c r="D50" s="187" t="s">
        <v>185</v>
      </c>
      <c r="E50" s="185" t="s">
        <v>186</v>
      </c>
      <c r="F50" s="188">
        <v>9.7350000000000006E-2</v>
      </c>
      <c r="G50" s="189">
        <v>0.59</v>
      </c>
      <c r="H50" s="165">
        <f t="shared" si="2"/>
        <v>0.06</v>
      </c>
    </row>
    <row r="51" spans="1:8" ht="22.5">
      <c r="A51" s="151"/>
      <c r="B51" s="152" t="s">
        <v>39</v>
      </c>
      <c r="C51" s="186" t="s">
        <v>187</v>
      </c>
      <c r="D51" s="187" t="s">
        <v>188</v>
      </c>
      <c r="E51" s="185" t="s">
        <v>183</v>
      </c>
      <c r="F51" s="188">
        <v>2.4150000000000001E-2</v>
      </c>
      <c r="G51" s="189">
        <v>9.0299999999999994</v>
      </c>
      <c r="H51" s="165">
        <f t="shared" si="2"/>
        <v>0.22</v>
      </c>
    </row>
    <row r="52" spans="1:8" ht="22.5">
      <c r="A52" s="160"/>
      <c r="B52" s="200" t="s">
        <v>39</v>
      </c>
      <c r="C52" s="162" t="s">
        <v>189</v>
      </c>
      <c r="D52" s="163" t="s">
        <v>190</v>
      </c>
      <c r="E52" s="161" t="s">
        <v>186</v>
      </c>
      <c r="F52" s="164">
        <v>7.5200000000000003E-2</v>
      </c>
      <c r="G52" s="164">
        <v>0.69</v>
      </c>
      <c r="H52" s="190">
        <f t="shared" si="2"/>
        <v>0.05</v>
      </c>
    </row>
    <row r="53" spans="1:8">
      <c r="H53" s="199"/>
    </row>
    <row r="54" spans="1:8">
      <c r="A54" s="135" t="s">
        <v>37</v>
      </c>
      <c r="B54" s="136"/>
      <c r="C54" s="137"/>
      <c r="D54" s="138" t="s">
        <v>48</v>
      </c>
      <c r="E54" s="139" t="s">
        <v>49</v>
      </c>
      <c r="F54" s="139" t="s">
        <v>50</v>
      </c>
      <c r="G54" s="139" t="s">
        <v>51</v>
      </c>
      <c r="H54" s="139" t="s">
        <v>52</v>
      </c>
    </row>
    <row r="55" spans="1:8">
      <c r="A55" s="140" t="s">
        <v>193</v>
      </c>
      <c r="B55" s="141"/>
      <c r="C55" s="142"/>
      <c r="D55" s="143" t="s">
        <v>196</v>
      </c>
      <c r="E55" s="144" t="s">
        <v>89</v>
      </c>
      <c r="F55" s="145"/>
      <c r="G55" s="108"/>
      <c r="H55" s="228">
        <f>ROUND(SUM(H57:H59),2)</f>
        <v>8.84</v>
      </c>
    </row>
    <row r="56" spans="1:8">
      <c r="A56" s="151"/>
      <c r="B56" s="152" t="s">
        <v>56</v>
      </c>
      <c r="C56" s="153" t="s">
        <v>37</v>
      </c>
      <c r="D56" s="154" t="s">
        <v>172</v>
      </c>
      <c r="E56" s="152" t="s">
        <v>58</v>
      </c>
      <c r="F56" s="184" t="s">
        <v>59</v>
      </c>
      <c r="G56" s="165"/>
      <c r="H56" s="165"/>
    </row>
    <row r="57" spans="1:8" ht="22.5">
      <c r="A57" s="151"/>
      <c r="B57" s="152" t="s">
        <v>39</v>
      </c>
      <c r="C57" s="153" t="s">
        <v>164</v>
      </c>
      <c r="D57" s="154" t="s">
        <v>165</v>
      </c>
      <c r="E57" s="152" t="s">
        <v>95</v>
      </c>
      <c r="F57" s="155">
        <v>0.4</v>
      </c>
      <c r="G57" s="165">
        <v>16.64</v>
      </c>
      <c r="H57" s="165">
        <f>ROUND(F57*G57,2)</f>
        <v>6.66</v>
      </c>
    </row>
    <row r="58" spans="1:8" ht="22.5">
      <c r="A58" s="151"/>
      <c r="B58" s="152" t="s">
        <v>39</v>
      </c>
      <c r="C58" s="157" t="s">
        <v>194</v>
      </c>
      <c r="D58" s="158" t="s">
        <v>195</v>
      </c>
      <c r="E58" s="156" t="s">
        <v>19</v>
      </c>
      <c r="F58" s="159">
        <v>0.4</v>
      </c>
      <c r="G58" s="165">
        <v>0.7</v>
      </c>
      <c r="H58" s="165">
        <f>ROUND(F58*G58,2)</f>
        <v>0.28000000000000003</v>
      </c>
    </row>
    <row r="59" spans="1:8" ht="22.5">
      <c r="A59" s="160"/>
      <c r="B59" s="200" t="s">
        <v>39</v>
      </c>
      <c r="C59" s="162" t="s">
        <v>197</v>
      </c>
      <c r="D59" s="163" t="s">
        <v>198</v>
      </c>
      <c r="E59" s="161" t="s">
        <v>134</v>
      </c>
      <c r="F59" s="164">
        <v>5.0000000000000001E-3</v>
      </c>
      <c r="G59" s="164">
        <v>380.98</v>
      </c>
      <c r="H59" s="190">
        <f>ROUND(F59*G59,2)</f>
        <v>1.9</v>
      </c>
    </row>
    <row r="61" spans="1:8">
      <c r="A61" s="135" t="s">
        <v>37</v>
      </c>
      <c r="B61" s="136"/>
      <c r="C61" s="137"/>
      <c r="D61" s="138" t="s">
        <v>48</v>
      </c>
      <c r="E61" s="139" t="s">
        <v>49</v>
      </c>
      <c r="F61" s="139" t="s">
        <v>50</v>
      </c>
      <c r="G61" s="139" t="s">
        <v>51</v>
      </c>
      <c r="H61" s="139" t="s">
        <v>52</v>
      </c>
    </row>
    <row r="62" spans="1:8">
      <c r="A62" s="140" t="s">
        <v>207</v>
      </c>
      <c r="B62" s="141"/>
      <c r="C62" s="142"/>
      <c r="D62" s="143" t="s">
        <v>208</v>
      </c>
      <c r="E62" s="144" t="s">
        <v>19</v>
      </c>
      <c r="F62" s="145"/>
      <c r="G62" s="108"/>
      <c r="H62" s="228">
        <f>ROUND(SUM(H64:H71),2)</f>
        <v>244.37</v>
      </c>
    </row>
    <row r="63" spans="1:8">
      <c r="A63" s="151"/>
      <c r="B63" s="152" t="s">
        <v>56</v>
      </c>
      <c r="C63" s="153" t="s">
        <v>37</v>
      </c>
      <c r="D63" s="154" t="s">
        <v>48</v>
      </c>
      <c r="E63" s="152" t="s">
        <v>58</v>
      </c>
      <c r="F63" s="184" t="s">
        <v>59</v>
      </c>
      <c r="G63" s="165"/>
      <c r="H63" s="165"/>
    </row>
    <row r="64" spans="1:8" ht="22.5">
      <c r="A64" s="151"/>
      <c r="B64" s="152" t="s">
        <v>39</v>
      </c>
      <c r="C64" s="153" t="s">
        <v>209</v>
      </c>
      <c r="D64" s="154" t="s">
        <v>210</v>
      </c>
      <c r="E64" s="152" t="s">
        <v>134</v>
      </c>
      <c r="F64" s="155">
        <v>6.9000000000000006E-2</v>
      </c>
      <c r="G64" s="165">
        <v>271.02</v>
      </c>
      <c r="H64" s="165">
        <f t="shared" ref="H64:H71" si="3">ROUND(F64*G64,2)</f>
        <v>18.7</v>
      </c>
    </row>
    <row r="65" spans="1:8" ht="22.5">
      <c r="A65" s="151"/>
      <c r="B65" s="152" t="s">
        <v>39</v>
      </c>
      <c r="C65" s="157" t="s">
        <v>211</v>
      </c>
      <c r="D65" s="158" t="s">
        <v>212</v>
      </c>
      <c r="E65" s="156" t="s">
        <v>183</v>
      </c>
      <c r="F65" s="159">
        <v>6.6000000000000003E-2</v>
      </c>
      <c r="G65" s="165">
        <v>1.44</v>
      </c>
      <c r="H65" s="165">
        <f t="shared" si="3"/>
        <v>0.1</v>
      </c>
    </row>
    <row r="66" spans="1:8" ht="22.5">
      <c r="A66" s="151"/>
      <c r="B66" s="152" t="s">
        <v>39</v>
      </c>
      <c r="C66" s="186" t="s">
        <v>213</v>
      </c>
      <c r="D66" s="187" t="s">
        <v>214</v>
      </c>
      <c r="E66" s="185" t="s">
        <v>186</v>
      </c>
      <c r="F66" s="188">
        <v>6.6000000000000003E-2</v>
      </c>
      <c r="G66" s="189">
        <v>0.28999999999999998</v>
      </c>
      <c r="H66" s="165">
        <f t="shared" si="3"/>
        <v>0.02</v>
      </c>
    </row>
    <row r="67" spans="1:8" ht="22.5">
      <c r="A67" s="151"/>
      <c r="B67" s="152" t="s">
        <v>39</v>
      </c>
      <c r="C67" s="186" t="s">
        <v>163</v>
      </c>
      <c r="D67" s="187" t="s">
        <v>162</v>
      </c>
      <c r="E67" s="185" t="s">
        <v>95</v>
      </c>
      <c r="F67" s="188">
        <v>3.4776000000000001E-2</v>
      </c>
      <c r="G67" s="189">
        <v>23.53</v>
      </c>
      <c r="H67" s="165">
        <f t="shared" si="3"/>
        <v>0.82</v>
      </c>
    </row>
    <row r="68" spans="1:8" ht="22.5">
      <c r="A68" s="151"/>
      <c r="B68" s="152" t="s">
        <v>39</v>
      </c>
      <c r="C68" s="186" t="s">
        <v>164</v>
      </c>
      <c r="D68" s="187" t="s">
        <v>165</v>
      </c>
      <c r="E68" s="185" t="s">
        <v>95</v>
      </c>
      <c r="F68" s="188">
        <v>3.4776000000000001E-2</v>
      </c>
      <c r="G68" s="189">
        <v>16.64</v>
      </c>
      <c r="H68" s="165">
        <f t="shared" si="3"/>
        <v>0.57999999999999996</v>
      </c>
    </row>
    <row r="69" spans="1:8" ht="22.5">
      <c r="A69" s="151"/>
      <c r="B69" s="152" t="s">
        <v>39</v>
      </c>
      <c r="C69" s="186" t="s">
        <v>138</v>
      </c>
      <c r="D69" s="187" t="s">
        <v>215</v>
      </c>
      <c r="E69" s="185" t="s">
        <v>89</v>
      </c>
      <c r="F69" s="188">
        <v>1.992</v>
      </c>
      <c r="G69" s="189">
        <v>81.39</v>
      </c>
      <c r="H69" s="165">
        <f t="shared" si="3"/>
        <v>162.13</v>
      </c>
    </row>
    <row r="70" spans="1:8" ht="22.5">
      <c r="A70" s="151"/>
      <c r="B70" s="152" t="s">
        <v>39</v>
      </c>
      <c r="C70" s="186" t="s">
        <v>216</v>
      </c>
      <c r="D70" s="187" t="s">
        <v>217</v>
      </c>
      <c r="E70" s="185" t="s">
        <v>142</v>
      </c>
      <c r="F70" s="188">
        <v>5.44</v>
      </c>
      <c r="G70" s="189">
        <v>9.59</v>
      </c>
      <c r="H70" s="165">
        <f t="shared" si="3"/>
        <v>52.17</v>
      </c>
    </row>
    <row r="71" spans="1:8" ht="22.5">
      <c r="A71" s="160"/>
      <c r="B71" s="200" t="s">
        <v>39</v>
      </c>
      <c r="C71" s="162" t="s">
        <v>218</v>
      </c>
      <c r="D71" s="163" t="s">
        <v>219</v>
      </c>
      <c r="E71" s="161" t="s">
        <v>142</v>
      </c>
      <c r="F71" s="164">
        <v>0.82899999999999996</v>
      </c>
      <c r="G71" s="205">
        <v>11.88</v>
      </c>
      <c r="H71" s="190">
        <f t="shared" si="3"/>
        <v>9.85</v>
      </c>
    </row>
  </sheetData>
  <mergeCells count="7">
    <mergeCell ref="A5:D5"/>
    <mergeCell ref="E5:F5"/>
    <mergeCell ref="A3:B3"/>
    <mergeCell ref="C3:D3"/>
    <mergeCell ref="E3:F3"/>
    <mergeCell ref="A4:D4"/>
    <mergeCell ref="E4:F4"/>
  </mergeCells>
  <pageMargins left="0.51181102362204722" right="0.51181102362204722" top="0.78740157480314965" bottom="0.78740157480314965" header="0.31496062992125984" footer="0.31496062992125984"/>
  <pageSetup paperSize="9" scale="8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F7" sqref="A3:F7"/>
    </sheetView>
  </sheetViews>
  <sheetFormatPr defaultRowHeight="12.75"/>
  <cols>
    <col min="1" max="1" width="16.5703125" customWidth="1"/>
    <col min="2" max="2" width="46.28515625" customWidth="1"/>
    <col min="5" max="5" width="11.5703125" customWidth="1"/>
    <col min="6" max="6" width="12.28515625" customWidth="1"/>
  </cols>
  <sheetData>
    <row r="1" spans="1:6" ht="15.75">
      <c r="A1" s="241"/>
      <c r="B1" s="385" t="s">
        <v>85</v>
      </c>
      <c r="C1" s="385"/>
      <c r="D1" s="385"/>
      <c r="E1" s="385"/>
      <c r="F1" s="101"/>
    </row>
    <row r="2" spans="1:6">
      <c r="A2" s="242"/>
      <c r="B2" s="243"/>
      <c r="C2" s="244"/>
      <c r="D2" s="243"/>
      <c r="E2" s="243"/>
      <c r="F2" s="245"/>
    </row>
    <row r="3" spans="1:6">
      <c r="A3" s="246" t="s">
        <v>43</v>
      </c>
      <c r="B3" s="208"/>
      <c r="C3" s="209" t="s">
        <v>64</v>
      </c>
      <c r="D3" s="210"/>
      <c r="E3" s="208"/>
      <c r="F3" s="247"/>
    </row>
    <row r="4" spans="1:6">
      <c r="A4" s="248" t="s">
        <v>44</v>
      </c>
      <c r="B4" s="168"/>
      <c r="C4" s="169" t="s">
        <v>65</v>
      </c>
      <c r="D4" s="170"/>
      <c r="E4" s="170"/>
      <c r="F4" s="249"/>
    </row>
    <row r="5" spans="1:6">
      <c r="A5" s="250"/>
      <c r="B5" s="251"/>
      <c r="C5" s="252"/>
      <c r="D5" s="253"/>
      <c r="E5" s="253"/>
      <c r="F5" s="254"/>
    </row>
    <row r="6" spans="1:6">
      <c r="A6" s="246" t="s">
        <v>46</v>
      </c>
      <c r="B6" s="208"/>
      <c r="C6" s="209" t="s">
        <v>47</v>
      </c>
      <c r="D6" s="210"/>
      <c r="E6" s="210"/>
      <c r="F6" s="247"/>
    </row>
    <row r="7" spans="1:6">
      <c r="A7" s="248" t="s">
        <v>61</v>
      </c>
      <c r="B7" s="171"/>
      <c r="C7" s="167" t="s">
        <v>86</v>
      </c>
      <c r="D7" s="170"/>
      <c r="E7" s="170"/>
      <c r="F7" s="249"/>
    </row>
    <row r="8" spans="1:6">
      <c r="A8" s="255"/>
      <c r="B8" s="1"/>
      <c r="C8" s="1"/>
      <c r="D8" s="1"/>
      <c r="E8" s="1"/>
      <c r="F8" s="103"/>
    </row>
    <row r="9" spans="1:6">
      <c r="A9" s="256" t="s">
        <v>37</v>
      </c>
      <c r="B9" s="172" t="s">
        <v>48</v>
      </c>
      <c r="C9" s="139" t="s">
        <v>58</v>
      </c>
      <c r="D9" s="139" t="s">
        <v>50</v>
      </c>
      <c r="E9" s="198"/>
      <c r="F9" s="257" t="s">
        <v>66</v>
      </c>
    </row>
    <row r="10" spans="1:6" ht="22.5">
      <c r="A10" s="258" t="s">
        <v>53</v>
      </c>
      <c r="B10" s="259" t="s">
        <v>67</v>
      </c>
      <c r="C10" s="173" t="s">
        <v>68</v>
      </c>
      <c r="D10" s="174">
        <v>43647</v>
      </c>
      <c r="E10" s="198"/>
      <c r="F10" s="260">
        <f>ROUND(AVERAGE(F12:F14),2)</f>
        <v>730</v>
      </c>
    </row>
    <row r="11" spans="1:6">
      <c r="A11" s="261" t="s">
        <v>69</v>
      </c>
      <c r="B11" s="175" t="s">
        <v>70</v>
      </c>
      <c r="C11" s="150" t="s">
        <v>71</v>
      </c>
      <c r="D11" s="150" t="s">
        <v>72</v>
      </c>
      <c r="E11" s="176" t="s">
        <v>73</v>
      </c>
      <c r="F11" s="262" t="s">
        <v>74</v>
      </c>
    </row>
    <row r="12" spans="1:6" ht="22.5">
      <c r="A12" s="263" t="s">
        <v>75</v>
      </c>
      <c r="B12" s="177" t="s">
        <v>76</v>
      </c>
      <c r="C12" s="178" t="s">
        <v>77</v>
      </c>
      <c r="D12" s="179" t="s">
        <v>78</v>
      </c>
      <c r="E12" s="180">
        <v>43649</v>
      </c>
      <c r="F12" s="264">
        <v>650</v>
      </c>
    </row>
    <row r="13" spans="1:6" ht="22.5">
      <c r="A13" s="265" t="s">
        <v>79</v>
      </c>
      <c r="B13" s="181" t="s">
        <v>80</v>
      </c>
      <c r="C13" s="182" t="s">
        <v>81</v>
      </c>
      <c r="D13" s="183"/>
      <c r="E13" s="180">
        <v>43649</v>
      </c>
      <c r="F13" s="266">
        <v>900</v>
      </c>
    </row>
    <row r="14" spans="1:6" ht="22.5">
      <c r="A14" s="265"/>
      <c r="B14" s="181" t="s">
        <v>82</v>
      </c>
      <c r="C14" s="182" t="s">
        <v>83</v>
      </c>
      <c r="D14" s="183" t="s">
        <v>84</v>
      </c>
      <c r="E14" s="180">
        <v>43649</v>
      </c>
      <c r="F14" s="266">
        <v>640</v>
      </c>
    </row>
    <row r="15" spans="1:6">
      <c r="A15" s="255"/>
      <c r="B15" s="1"/>
      <c r="C15" s="1"/>
      <c r="D15" s="1"/>
      <c r="E15" s="1"/>
      <c r="F15" s="103"/>
    </row>
    <row r="16" spans="1:6">
      <c r="A16" s="256" t="s">
        <v>37</v>
      </c>
      <c r="B16" s="172" t="s">
        <v>48</v>
      </c>
      <c r="C16" s="139" t="s">
        <v>58</v>
      </c>
      <c r="D16" s="139" t="s">
        <v>50</v>
      </c>
      <c r="E16" s="386" t="s">
        <v>66</v>
      </c>
      <c r="F16" s="387"/>
    </row>
    <row r="17" spans="1:6" ht="67.5">
      <c r="A17" s="258" t="s">
        <v>112</v>
      </c>
      <c r="B17" s="259" t="s">
        <v>113</v>
      </c>
      <c r="C17" s="173" t="s">
        <v>29</v>
      </c>
      <c r="D17" s="174">
        <v>43617</v>
      </c>
      <c r="E17" s="198"/>
      <c r="F17" s="260">
        <f>ROUND(AVERAGE(F19:F20),2)</f>
        <v>2524.06</v>
      </c>
    </row>
    <row r="18" spans="1:6">
      <c r="A18" s="261" t="s">
        <v>69</v>
      </c>
      <c r="B18" s="175" t="s">
        <v>70</v>
      </c>
      <c r="C18" s="150" t="s">
        <v>71</v>
      </c>
      <c r="D18" s="150" t="s">
        <v>72</v>
      </c>
      <c r="E18" s="176" t="s">
        <v>73</v>
      </c>
      <c r="F18" s="262" t="s">
        <v>74</v>
      </c>
    </row>
    <row r="19" spans="1:6" ht="22.5">
      <c r="A19" s="263" t="s">
        <v>114</v>
      </c>
      <c r="B19" s="177" t="s">
        <v>115</v>
      </c>
      <c r="C19" s="178" t="s">
        <v>116</v>
      </c>
      <c r="D19" s="179"/>
      <c r="E19" s="192" t="s">
        <v>119</v>
      </c>
      <c r="F19" s="264">
        <v>2878.4</v>
      </c>
    </row>
    <row r="20" spans="1:6" ht="22.5">
      <c r="A20" s="265"/>
      <c r="B20" s="181" t="s">
        <v>117</v>
      </c>
      <c r="C20" s="182" t="s">
        <v>118</v>
      </c>
      <c r="D20" s="183"/>
      <c r="E20" s="191" t="s">
        <v>119</v>
      </c>
      <c r="F20" s="266">
        <v>2169.7199999999998</v>
      </c>
    </row>
    <row r="21" spans="1:6">
      <c r="A21" s="255"/>
      <c r="B21" s="1"/>
      <c r="C21" s="1"/>
      <c r="D21" s="1"/>
      <c r="E21" s="1"/>
      <c r="F21" s="103"/>
    </row>
    <row r="22" spans="1:6">
      <c r="A22" s="256" t="s">
        <v>37</v>
      </c>
      <c r="B22" s="172" t="s">
        <v>48</v>
      </c>
      <c r="C22" s="139" t="s">
        <v>58</v>
      </c>
      <c r="D22" s="139" t="s">
        <v>50</v>
      </c>
      <c r="E22" s="386" t="s">
        <v>66</v>
      </c>
      <c r="F22" s="387"/>
    </row>
    <row r="23" spans="1:6" ht="33.75">
      <c r="A23" s="258" t="s">
        <v>120</v>
      </c>
      <c r="B23" s="259" t="s">
        <v>121</v>
      </c>
      <c r="C23" s="173" t="s">
        <v>29</v>
      </c>
      <c r="D23" s="174">
        <v>43617</v>
      </c>
      <c r="E23" s="198"/>
      <c r="F23" s="260">
        <f>ROUND(AVERAGE(F25:F26),2)</f>
        <v>1053.17</v>
      </c>
    </row>
    <row r="24" spans="1:6">
      <c r="A24" s="261" t="s">
        <v>69</v>
      </c>
      <c r="B24" s="175" t="s">
        <v>70</v>
      </c>
      <c r="C24" s="150" t="s">
        <v>71</v>
      </c>
      <c r="D24" s="150" t="s">
        <v>72</v>
      </c>
      <c r="E24" s="176" t="s">
        <v>73</v>
      </c>
      <c r="F24" s="262" t="s">
        <v>74</v>
      </c>
    </row>
    <row r="25" spans="1:6" ht="22.5">
      <c r="A25" s="263" t="s">
        <v>114</v>
      </c>
      <c r="B25" s="177" t="s">
        <v>115</v>
      </c>
      <c r="C25" s="178" t="s">
        <v>122</v>
      </c>
      <c r="D25" s="179"/>
      <c r="E25" s="192" t="s">
        <v>119</v>
      </c>
      <c r="F25" s="264">
        <v>830</v>
      </c>
    </row>
    <row r="26" spans="1:6" ht="22.5">
      <c r="A26" s="265"/>
      <c r="B26" s="181" t="s">
        <v>117</v>
      </c>
      <c r="C26" s="182" t="s">
        <v>123</v>
      </c>
      <c r="D26" s="183"/>
      <c r="E26" s="191" t="s">
        <v>119</v>
      </c>
      <c r="F26" s="266">
        <v>1276.3399999999999</v>
      </c>
    </row>
    <row r="27" spans="1:6">
      <c r="A27" s="255"/>
      <c r="B27" s="1"/>
      <c r="C27" s="1"/>
      <c r="D27" s="1"/>
      <c r="E27" s="1"/>
      <c r="F27" s="103"/>
    </row>
    <row r="28" spans="1:6">
      <c r="A28" s="256" t="s">
        <v>37</v>
      </c>
      <c r="B28" s="172" t="s">
        <v>48</v>
      </c>
      <c r="C28" s="139" t="s">
        <v>58</v>
      </c>
      <c r="D28" s="139" t="s">
        <v>50</v>
      </c>
      <c r="E28" s="386" t="s">
        <v>66</v>
      </c>
      <c r="F28" s="387"/>
    </row>
    <row r="29" spans="1:6" ht="45">
      <c r="A29" s="258" t="s">
        <v>130</v>
      </c>
      <c r="B29" s="259" t="s">
        <v>124</v>
      </c>
      <c r="C29" s="173" t="s">
        <v>29</v>
      </c>
      <c r="D29" s="174">
        <v>43617</v>
      </c>
      <c r="E29" s="198"/>
      <c r="F29" s="260">
        <f>ROUND(AVERAGE(F31:F32),2)</f>
        <v>609.30999999999995</v>
      </c>
    </row>
    <row r="30" spans="1:6">
      <c r="A30" s="261" t="s">
        <v>69</v>
      </c>
      <c r="B30" s="175" t="s">
        <v>70</v>
      </c>
      <c r="C30" s="150" t="s">
        <v>71</v>
      </c>
      <c r="D30" s="150" t="s">
        <v>72</v>
      </c>
      <c r="E30" s="176" t="s">
        <v>73</v>
      </c>
      <c r="F30" s="262" t="s">
        <v>74</v>
      </c>
    </row>
    <row r="31" spans="1:6" ht="22.5">
      <c r="A31" s="263" t="s">
        <v>114</v>
      </c>
      <c r="B31" s="177" t="s">
        <v>115</v>
      </c>
      <c r="C31" s="178" t="s">
        <v>122</v>
      </c>
      <c r="D31" s="179"/>
      <c r="E31" s="192" t="s">
        <v>119</v>
      </c>
      <c r="F31" s="264">
        <v>814</v>
      </c>
    </row>
    <row r="32" spans="1:6" ht="22.5">
      <c r="A32" s="265"/>
      <c r="B32" s="181" t="s">
        <v>117</v>
      </c>
      <c r="C32" s="182" t="s">
        <v>123</v>
      </c>
      <c r="D32" s="183"/>
      <c r="E32" s="191" t="s">
        <v>119</v>
      </c>
      <c r="F32" s="266">
        <v>404.61</v>
      </c>
    </row>
    <row r="33" spans="1:6" ht="13.5" thickBot="1">
      <c r="A33" s="267"/>
      <c r="B33" s="106"/>
      <c r="C33" s="106"/>
      <c r="D33" s="106"/>
      <c r="E33" s="106"/>
      <c r="F33" s="107"/>
    </row>
  </sheetData>
  <mergeCells count="4">
    <mergeCell ref="B1:E1"/>
    <mergeCell ref="E16:F16"/>
    <mergeCell ref="E22:F22"/>
    <mergeCell ref="E28:F28"/>
  </mergeCells>
  <conditionalFormatting sqref="A5">
    <cfRule type="expression" dxfId="3" priority="4" stopIfTrue="1">
      <formula>OR($D5="M",$D5="A")</formula>
    </cfRule>
  </conditionalFormatting>
  <conditionalFormatting sqref="B5">
    <cfRule type="expression" dxfId="2" priority="3" stopIfTrue="1">
      <formula>OR($D5="M",$D5="A")</formula>
    </cfRule>
  </conditionalFormatting>
  <conditionalFormatting sqref="A5">
    <cfRule type="expression" dxfId="1" priority="2" stopIfTrue="1">
      <formula>OR($D5="M",$D5="A")</formula>
    </cfRule>
  </conditionalFormatting>
  <conditionalFormatting sqref="B5">
    <cfRule type="expression" dxfId="0" priority="1" stopIfTrue="1">
      <formula>OR($D5="M",$D5="A")</formula>
    </cfRule>
  </conditionalFormatting>
  <pageMargins left="0.51181102362204722" right="0.51181102362204722" top="0.78740157480314965" bottom="0.78740157480314965" header="0.31496062992125984" footer="0.31496062992125984"/>
  <pageSetup paperSize="9" scale="8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workbookViewId="0">
      <selection activeCell="N15" sqref="N15"/>
    </sheetView>
  </sheetViews>
  <sheetFormatPr defaultColWidth="11.42578125" defaultRowHeight="12.75"/>
  <cols>
    <col min="1" max="1" width="7.28515625" style="268" customWidth="1"/>
    <col min="2" max="2" width="43.85546875" style="268" customWidth="1"/>
    <col min="3" max="3" width="14.140625" style="268" bestFit="1" customWidth="1"/>
    <col min="4" max="4" width="7.5703125" style="269" bestFit="1" customWidth="1"/>
    <col min="5" max="5" width="12.5703125" style="268" bestFit="1" customWidth="1"/>
    <col min="6" max="6" width="8" style="268" bestFit="1" customWidth="1"/>
    <col min="7" max="7" width="12.140625" style="268" bestFit="1" customWidth="1"/>
    <col min="8" max="8" width="7.28515625" style="268" bestFit="1" customWidth="1"/>
    <col min="9" max="9" width="12" style="268" bestFit="1" customWidth="1"/>
    <col min="10" max="10" width="7.7109375" style="268" customWidth="1"/>
    <col min="11" max="250" width="11.42578125" style="268"/>
    <col min="251" max="251" width="7.28515625" style="268" customWidth="1"/>
    <col min="252" max="252" width="43.85546875" style="268" customWidth="1"/>
    <col min="253" max="253" width="14.140625" style="268" bestFit="1" customWidth="1"/>
    <col min="254" max="254" width="7" style="268" bestFit="1" customWidth="1"/>
    <col min="255" max="255" width="10.7109375" style="268" customWidth="1"/>
    <col min="256" max="256" width="5.42578125" style="268" bestFit="1" customWidth="1"/>
    <col min="257" max="257" width="10.7109375" style="268" customWidth="1"/>
    <col min="258" max="258" width="7.140625" style="268" bestFit="1" customWidth="1"/>
    <col min="259" max="259" width="11.85546875" style="268" bestFit="1" customWidth="1"/>
    <col min="260" max="260" width="7.7109375" style="268" customWidth="1"/>
    <col min="261" max="261" width="11.7109375" style="268" bestFit="1" customWidth="1"/>
    <col min="262" max="262" width="7.28515625" style="268" bestFit="1" customWidth="1"/>
    <col min="263" max="263" width="12" style="268" bestFit="1" customWidth="1"/>
    <col min="264" max="264" width="8" style="268" bestFit="1" customWidth="1"/>
    <col min="265" max="265" width="12.28515625" style="268" customWidth="1"/>
    <col min="266" max="266" width="8" style="268" bestFit="1" customWidth="1"/>
    <col min="267" max="506" width="11.42578125" style="268"/>
    <col min="507" max="507" width="7.28515625" style="268" customWidth="1"/>
    <col min="508" max="508" width="43.85546875" style="268" customWidth="1"/>
    <col min="509" max="509" width="14.140625" style="268" bestFit="1" customWidth="1"/>
    <col min="510" max="510" width="7" style="268" bestFit="1" customWidth="1"/>
    <col min="511" max="511" width="10.7109375" style="268" customWidth="1"/>
    <col min="512" max="512" width="5.42578125" style="268" bestFit="1" customWidth="1"/>
    <col min="513" max="513" width="10.7109375" style="268" customWidth="1"/>
    <col min="514" max="514" width="7.140625" style="268" bestFit="1" customWidth="1"/>
    <col min="515" max="515" width="11.85546875" style="268" bestFit="1" customWidth="1"/>
    <col min="516" max="516" width="7.7109375" style="268" customWidth="1"/>
    <col min="517" max="517" width="11.7109375" style="268" bestFit="1" customWidth="1"/>
    <col min="518" max="518" width="7.28515625" style="268" bestFit="1" customWidth="1"/>
    <col min="519" max="519" width="12" style="268" bestFit="1" customWidth="1"/>
    <col min="520" max="520" width="8" style="268" bestFit="1" customWidth="1"/>
    <col min="521" max="521" width="12.28515625" style="268" customWidth="1"/>
    <col min="522" max="522" width="8" style="268" bestFit="1" customWidth="1"/>
    <col min="523" max="762" width="11.42578125" style="268"/>
    <col min="763" max="763" width="7.28515625" style="268" customWidth="1"/>
    <col min="764" max="764" width="43.85546875" style="268" customWidth="1"/>
    <col min="765" max="765" width="14.140625" style="268" bestFit="1" customWidth="1"/>
    <col min="766" max="766" width="7" style="268" bestFit="1" customWidth="1"/>
    <col min="767" max="767" width="10.7109375" style="268" customWidth="1"/>
    <col min="768" max="768" width="5.42578125" style="268" bestFit="1" customWidth="1"/>
    <col min="769" max="769" width="10.7109375" style="268" customWidth="1"/>
    <col min="770" max="770" width="7.140625" style="268" bestFit="1" customWidth="1"/>
    <col min="771" max="771" width="11.85546875" style="268" bestFit="1" customWidth="1"/>
    <col min="772" max="772" width="7.7109375" style="268" customWidth="1"/>
    <col min="773" max="773" width="11.7109375" style="268" bestFit="1" customWidth="1"/>
    <col min="774" max="774" width="7.28515625" style="268" bestFit="1" customWidth="1"/>
    <col min="775" max="775" width="12" style="268" bestFit="1" customWidth="1"/>
    <col min="776" max="776" width="8" style="268" bestFit="1" customWidth="1"/>
    <col min="777" max="777" width="12.28515625" style="268" customWidth="1"/>
    <col min="778" max="778" width="8" style="268" bestFit="1" customWidth="1"/>
    <col min="779" max="1018" width="11.42578125" style="268"/>
    <col min="1019" max="1019" width="7.28515625" style="268" customWidth="1"/>
    <col min="1020" max="1020" width="43.85546875" style="268" customWidth="1"/>
    <col min="1021" max="1021" width="14.140625" style="268" bestFit="1" customWidth="1"/>
    <col min="1022" max="1022" width="7" style="268" bestFit="1" customWidth="1"/>
    <col min="1023" max="1023" width="10.7109375" style="268" customWidth="1"/>
    <col min="1024" max="1024" width="5.42578125" style="268" bestFit="1" customWidth="1"/>
    <col min="1025" max="1025" width="10.7109375" style="268" customWidth="1"/>
    <col min="1026" max="1026" width="7.140625" style="268" bestFit="1" customWidth="1"/>
    <col min="1027" max="1027" width="11.85546875" style="268" bestFit="1" customWidth="1"/>
    <col min="1028" max="1028" width="7.7109375" style="268" customWidth="1"/>
    <col min="1029" max="1029" width="11.7109375" style="268" bestFit="1" customWidth="1"/>
    <col min="1030" max="1030" width="7.28515625" style="268" bestFit="1" customWidth="1"/>
    <col min="1031" max="1031" width="12" style="268" bestFit="1" customWidth="1"/>
    <col min="1032" max="1032" width="8" style="268" bestFit="1" customWidth="1"/>
    <col min="1033" max="1033" width="12.28515625" style="268" customWidth="1"/>
    <col min="1034" max="1034" width="8" style="268" bestFit="1" customWidth="1"/>
    <col min="1035" max="1274" width="11.42578125" style="268"/>
    <col min="1275" max="1275" width="7.28515625" style="268" customWidth="1"/>
    <col min="1276" max="1276" width="43.85546875" style="268" customWidth="1"/>
    <col min="1277" max="1277" width="14.140625" style="268" bestFit="1" customWidth="1"/>
    <col min="1278" max="1278" width="7" style="268" bestFit="1" customWidth="1"/>
    <col min="1279" max="1279" width="10.7109375" style="268" customWidth="1"/>
    <col min="1280" max="1280" width="5.42578125" style="268" bestFit="1" customWidth="1"/>
    <col min="1281" max="1281" width="10.7109375" style="268" customWidth="1"/>
    <col min="1282" max="1282" width="7.140625" style="268" bestFit="1" customWidth="1"/>
    <col min="1283" max="1283" width="11.85546875" style="268" bestFit="1" customWidth="1"/>
    <col min="1284" max="1284" width="7.7109375" style="268" customWidth="1"/>
    <col min="1285" max="1285" width="11.7109375" style="268" bestFit="1" customWidth="1"/>
    <col min="1286" max="1286" width="7.28515625" style="268" bestFit="1" customWidth="1"/>
    <col min="1287" max="1287" width="12" style="268" bestFit="1" customWidth="1"/>
    <col min="1288" max="1288" width="8" style="268" bestFit="1" customWidth="1"/>
    <col min="1289" max="1289" width="12.28515625" style="268" customWidth="1"/>
    <col min="1290" max="1290" width="8" style="268" bestFit="1" customWidth="1"/>
    <col min="1291" max="1530" width="11.42578125" style="268"/>
    <col min="1531" max="1531" width="7.28515625" style="268" customWidth="1"/>
    <col min="1532" max="1532" width="43.85546875" style="268" customWidth="1"/>
    <col min="1533" max="1533" width="14.140625" style="268" bestFit="1" customWidth="1"/>
    <col min="1534" max="1534" width="7" style="268" bestFit="1" customWidth="1"/>
    <col min="1535" max="1535" width="10.7109375" style="268" customWidth="1"/>
    <col min="1536" max="1536" width="5.42578125" style="268" bestFit="1" customWidth="1"/>
    <col min="1537" max="1537" width="10.7109375" style="268" customWidth="1"/>
    <col min="1538" max="1538" width="7.140625" style="268" bestFit="1" customWidth="1"/>
    <col min="1539" max="1539" width="11.85546875" style="268" bestFit="1" customWidth="1"/>
    <col min="1540" max="1540" width="7.7109375" style="268" customWidth="1"/>
    <col min="1541" max="1541" width="11.7109375" style="268" bestFit="1" customWidth="1"/>
    <col min="1542" max="1542" width="7.28515625" style="268" bestFit="1" customWidth="1"/>
    <col min="1543" max="1543" width="12" style="268" bestFit="1" customWidth="1"/>
    <col min="1544" max="1544" width="8" style="268" bestFit="1" customWidth="1"/>
    <col min="1545" max="1545" width="12.28515625" style="268" customWidth="1"/>
    <col min="1546" max="1546" width="8" style="268" bestFit="1" customWidth="1"/>
    <col min="1547" max="1786" width="11.42578125" style="268"/>
    <col min="1787" max="1787" width="7.28515625" style="268" customWidth="1"/>
    <col min="1788" max="1788" width="43.85546875" style="268" customWidth="1"/>
    <col min="1789" max="1789" width="14.140625" style="268" bestFit="1" customWidth="1"/>
    <col min="1790" max="1790" width="7" style="268" bestFit="1" customWidth="1"/>
    <col min="1791" max="1791" width="10.7109375" style="268" customWidth="1"/>
    <col min="1792" max="1792" width="5.42578125" style="268" bestFit="1" customWidth="1"/>
    <col min="1793" max="1793" width="10.7109375" style="268" customWidth="1"/>
    <col min="1794" max="1794" width="7.140625" style="268" bestFit="1" customWidth="1"/>
    <col min="1795" max="1795" width="11.85546875" style="268" bestFit="1" customWidth="1"/>
    <col min="1796" max="1796" width="7.7109375" style="268" customWidth="1"/>
    <col min="1797" max="1797" width="11.7109375" style="268" bestFit="1" customWidth="1"/>
    <col min="1798" max="1798" width="7.28515625" style="268" bestFit="1" customWidth="1"/>
    <col min="1799" max="1799" width="12" style="268" bestFit="1" customWidth="1"/>
    <col min="1800" max="1800" width="8" style="268" bestFit="1" customWidth="1"/>
    <col min="1801" max="1801" width="12.28515625" style="268" customWidth="1"/>
    <col min="1802" max="1802" width="8" style="268" bestFit="1" customWidth="1"/>
    <col min="1803" max="2042" width="11.42578125" style="268"/>
    <col min="2043" max="2043" width="7.28515625" style="268" customWidth="1"/>
    <col min="2044" max="2044" width="43.85546875" style="268" customWidth="1"/>
    <col min="2045" max="2045" width="14.140625" style="268" bestFit="1" customWidth="1"/>
    <col min="2046" max="2046" width="7" style="268" bestFit="1" customWidth="1"/>
    <col min="2047" max="2047" width="10.7109375" style="268" customWidth="1"/>
    <col min="2048" max="2048" width="5.42578125" style="268" bestFit="1" customWidth="1"/>
    <col min="2049" max="2049" width="10.7109375" style="268" customWidth="1"/>
    <col min="2050" max="2050" width="7.140625" style="268" bestFit="1" customWidth="1"/>
    <col min="2051" max="2051" width="11.85546875" style="268" bestFit="1" customWidth="1"/>
    <col min="2052" max="2052" width="7.7109375" style="268" customWidth="1"/>
    <col min="2053" max="2053" width="11.7109375" style="268" bestFit="1" customWidth="1"/>
    <col min="2054" max="2054" width="7.28515625" style="268" bestFit="1" customWidth="1"/>
    <col min="2055" max="2055" width="12" style="268" bestFit="1" customWidth="1"/>
    <col min="2056" max="2056" width="8" style="268" bestFit="1" customWidth="1"/>
    <col min="2057" max="2057" width="12.28515625" style="268" customWidth="1"/>
    <col min="2058" max="2058" width="8" style="268" bestFit="1" customWidth="1"/>
    <col min="2059" max="2298" width="11.42578125" style="268"/>
    <col min="2299" max="2299" width="7.28515625" style="268" customWidth="1"/>
    <col min="2300" max="2300" width="43.85546875" style="268" customWidth="1"/>
    <col min="2301" max="2301" width="14.140625" style="268" bestFit="1" customWidth="1"/>
    <col min="2302" max="2302" width="7" style="268" bestFit="1" customWidth="1"/>
    <col min="2303" max="2303" width="10.7109375" style="268" customWidth="1"/>
    <col min="2304" max="2304" width="5.42578125" style="268" bestFit="1" customWidth="1"/>
    <col min="2305" max="2305" width="10.7109375" style="268" customWidth="1"/>
    <col min="2306" max="2306" width="7.140625" style="268" bestFit="1" customWidth="1"/>
    <col min="2307" max="2307" width="11.85546875" style="268" bestFit="1" customWidth="1"/>
    <col min="2308" max="2308" width="7.7109375" style="268" customWidth="1"/>
    <col min="2309" max="2309" width="11.7109375" style="268" bestFit="1" customWidth="1"/>
    <col min="2310" max="2310" width="7.28515625" style="268" bestFit="1" customWidth="1"/>
    <col min="2311" max="2311" width="12" style="268" bestFit="1" customWidth="1"/>
    <col min="2312" max="2312" width="8" style="268" bestFit="1" customWidth="1"/>
    <col min="2313" max="2313" width="12.28515625" style="268" customWidth="1"/>
    <col min="2314" max="2314" width="8" style="268" bestFit="1" customWidth="1"/>
    <col min="2315" max="2554" width="11.42578125" style="268"/>
    <col min="2555" max="2555" width="7.28515625" style="268" customWidth="1"/>
    <col min="2556" max="2556" width="43.85546875" style="268" customWidth="1"/>
    <col min="2557" max="2557" width="14.140625" style="268" bestFit="1" customWidth="1"/>
    <col min="2558" max="2558" width="7" style="268" bestFit="1" customWidth="1"/>
    <col min="2559" max="2559" width="10.7109375" style="268" customWidth="1"/>
    <col min="2560" max="2560" width="5.42578125" style="268" bestFit="1" customWidth="1"/>
    <col min="2561" max="2561" width="10.7109375" style="268" customWidth="1"/>
    <col min="2562" max="2562" width="7.140625" style="268" bestFit="1" customWidth="1"/>
    <col min="2563" max="2563" width="11.85546875" style="268" bestFit="1" customWidth="1"/>
    <col min="2564" max="2564" width="7.7109375" style="268" customWidth="1"/>
    <col min="2565" max="2565" width="11.7109375" style="268" bestFit="1" customWidth="1"/>
    <col min="2566" max="2566" width="7.28515625" style="268" bestFit="1" customWidth="1"/>
    <col min="2567" max="2567" width="12" style="268" bestFit="1" customWidth="1"/>
    <col min="2568" max="2568" width="8" style="268" bestFit="1" customWidth="1"/>
    <col min="2569" max="2569" width="12.28515625" style="268" customWidth="1"/>
    <col min="2570" max="2570" width="8" style="268" bestFit="1" customWidth="1"/>
    <col min="2571" max="2810" width="11.42578125" style="268"/>
    <col min="2811" max="2811" width="7.28515625" style="268" customWidth="1"/>
    <col min="2812" max="2812" width="43.85546875" style="268" customWidth="1"/>
    <col min="2813" max="2813" width="14.140625" style="268" bestFit="1" customWidth="1"/>
    <col min="2814" max="2814" width="7" style="268" bestFit="1" customWidth="1"/>
    <col min="2815" max="2815" width="10.7109375" style="268" customWidth="1"/>
    <col min="2816" max="2816" width="5.42578125" style="268" bestFit="1" customWidth="1"/>
    <col min="2817" max="2817" width="10.7109375" style="268" customWidth="1"/>
    <col min="2818" max="2818" width="7.140625" style="268" bestFit="1" customWidth="1"/>
    <col min="2819" max="2819" width="11.85546875" style="268" bestFit="1" customWidth="1"/>
    <col min="2820" max="2820" width="7.7109375" style="268" customWidth="1"/>
    <col min="2821" max="2821" width="11.7109375" style="268" bestFit="1" customWidth="1"/>
    <col min="2822" max="2822" width="7.28515625" style="268" bestFit="1" customWidth="1"/>
    <col min="2823" max="2823" width="12" style="268" bestFit="1" customWidth="1"/>
    <col min="2824" max="2824" width="8" style="268" bestFit="1" customWidth="1"/>
    <col min="2825" max="2825" width="12.28515625" style="268" customWidth="1"/>
    <col min="2826" max="2826" width="8" style="268" bestFit="1" customWidth="1"/>
    <col min="2827" max="3066" width="11.42578125" style="268"/>
    <col min="3067" max="3067" width="7.28515625" style="268" customWidth="1"/>
    <col min="3068" max="3068" width="43.85546875" style="268" customWidth="1"/>
    <col min="3069" max="3069" width="14.140625" style="268" bestFit="1" customWidth="1"/>
    <col min="3070" max="3070" width="7" style="268" bestFit="1" customWidth="1"/>
    <col min="3071" max="3071" width="10.7109375" style="268" customWidth="1"/>
    <col min="3072" max="3072" width="5.42578125" style="268" bestFit="1" customWidth="1"/>
    <col min="3073" max="3073" width="10.7109375" style="268" customWidth="1"/>
    <col min="3074" max="3074" width="7.140625" style="268" bestFit="1" customWidth="1"/>
    <col min="3075" max="3075" width="11.85546875" style="268" bestFit="1" customWidth="1"/>
    <col min="3076" max="3076" width="7.7109375" style="268" customWidth="1"/>
    <col min="3077" max="3077" width="11.7109375" style="268" bestFit="1" customWidth="1"/>
    <col min="3078" max="3078" width="7.28515625" style="268" bestFit="1" customWidth="1"/>
    <col min="3079" max="3079" width="12" style="268" bestFit="1" customWidth="1"/>
    <col min="3080" max="3080" width="8" style="268" bestFit="1" customWidth="1"/>
    <col min="3081" max="3081" width="12.28515625" style="268" customWidth="1"/>
    <col min="3082" max="3082" width="8" style="268" bestFit="1" customWidth="1"/>
    <col min="3083" max="3322" width="11.42578125" style="268"/>
    <col min="3323" max="3323" width="7.28515625" style="268" customWidth="1"/>
    <col min="3324" max="3324" width="43.85546875" style="268" customWidth="1"/>
    <col min="3325" max="3325" width="14.140625" style="268" bestFit="1" customWidth="1"/>
    <col min="3326" max="3326" width="7" style="268" bestFit="1" customWidth="1"/>
    <col min="3327" max="3327" width="10.7109375" style="268" customWidth="1"/>
    <col min="3328" max="3328" width="5.42578125" style="268" bestFit="1" customWidth="1"/>
    <col min="3329" max="3329" width="10.7109375" style="268" customWidth="1"/>
    <col min="3330" max="3330" width="7.140625" style="268" bestFit="1" customWidth="1"/>
    <col min="3331" max="3331" width="11.85546875" style="268" bestFit="1" customWidth="1"/>
    <col min="3332" max="3332" width="7.7109375" style="268" customWidth="1"/>
    <col min="3333" max="3333" width="11.7109375" style="268" bestFit="1" customWidth="1"/>
    <col min="3334" max="3334" width="7.28515625" style="268" bestFit="1" customWidth="1"/>
    <col min="3335" max="3335" width="12" style="268" bestFit="1" customWidth="1"/>
    <col min="3336" max="3336" width="8" style="268" bestFit="1" customWidth="1"/>
    <col min="3337" max="3337" width="12.28515625" style="268" customWidth="1"/>
    <col min="3338" max="3338" width="8" style="268" bestFit="1" customWidth="1"/>
    <col min="3339" max="3578" width="11.42578125" style="268"/>
    <col min="3579" max="3579" width="7.28515625" style="268" customWidth="1"/>
    <col min="3580" max="3580" width="43.85546875" style="268" customWidth="1"/>
    <col min="3581" max="3581" width="14.140625" style="268" bestFit="1" customWidth="1"/>
    <col min="3582" max="3582" width="7" style="268" bestFit="1" customWidth="1"/>
    <col min="3583" max="3583" width="10.7109375" style="268" customWidth="1"/>
    <col min="3584" max="3584" width="5.42578125" style="268" bestFit="1" customWidth="1"/>
    <col min="3585" max="3585" width="10.7109375" style="268" customWidth="1"/>
    <col min="3586" max="3586" width="7.140625" style="268" bestFit="1" customWidth="1"/>
    <col min="3587" max="3587" width="11.85546875" style="268" bestFit="1" customWidth="1"/>
    <col min="3588" max="3588" width="7.7109375" style="268" customWidth="1"/>
    <col min="3589" max="3589" width="11.7109375" style="268" bestFit="1" customWidth="1"/>
    <col min="3590" max="3590" width="7.28515625" style="268" bestFit="1" customWidth="1"/>
    <col min="3591" max="3591" width="12" style="268" bestFit="1" customWidth="1"/>
    <col min="3592" max="3592" width="8" style="268" bestFit="1" customWidth="1"/>
    <col min="3593" max="3593" width="12.28515625" style="268" customWidth="1"/>
    <col min="3594" max="3594" width="8" style="268" bestFit="1" customWidth="1"/>
    <col min="3595" max="3834" width="11.42578125" style="268"/>
    <col min="3835" max="3835" width="7.28515625" style="268" customWidth="1"/>
    <col min="3836" max="3836" width="43.85546875" style="268" customWidth="1"/>
    <col min="3837" max="3837" width="14.140625" style="268" bestFit="1" customWidth="1"/>
    <col min="3838" max="3838" width="7" style="268" bestFit="1" customWidth="1"/>
    <col min="3839" max="3839" width="10.7109375" style="268" customWidth="1"/>
    <col min="3840" max="3840" width="5.42578125" style="268" bestFit="1" customWidth="1"/>
    <col min="3841" max="3841" width="10.7109375" style="268" customWidth="1"/>
    <col min="3842" max="3842" width="7.140625" style="268" bestFit="1" customWidth="1"/>
    <col min="3843" max="3843" width="11.85546875" style="268" bestFit="1" customWidth="1"/>
    <col min="3844" max="3844" width="7.7109375" style="268" customWidth="1"/>
    <col min="3845" max="3845" width="11.7109375" style="268" bestFit="1" customWidth="1"/>
    <col min="3846" max="3846" width="7.28515625" style="268" bestFit="1" customWidth="1"/>
    <col min="3847" max="3847" width="12" style="268" bestFit="1" customWidth="1"/>
    <col min="3848" max="3848" width="8" style="268" bestFit="1" customWidth="1"/>
    <col min="3849" max="3849" width="12.28515625" style="268" customWidth="1"/>
    <col min="3850" max="3850" width="8" style="268" bestFit="1" customWidth="1"/>
    <col min="3851" max="4090" width="11.42578125" style="268"/>
    <col min="4091" max="4091" width="7.28515625" style="268" customWidth="1"/>
    <col min="4092" max="4092" width="43.85546875" style="268" customWidth="1"/>
    <col min="4093" max="4093" width="14.140625" style="268" bestFit="1" customWidth="1"/>
    <col min="4094" max="4094" width="7" style="268" bestFit="1" customWidth="1"/>
    <col min="4095" max="4095" width="10.7109375" style="268" customWidth="1"/>
    <col min="4096" max="4096" width="5.42578125" style="268" bestFit="1" customWidth="1"/>
    <col min="4097" max="4097" width="10.7109375" style="268" customWidth="1"/>
    <col min="4098" max="4098" width="7.140625" style="268" bestFit="1" customWidth="1"/>
    <col min="4099" max="4099" width="11.85546875" style="268" bestFit="1" customWidth="1"/>
    <col min="4100" max="4100" width="7.7109375" style="268" customWidth="1"/>
    <col min="4101" max="4101" width="11.7109375" style="268" bestFit="1" customWidth="1"/>
    <col min="4102" max="4102" width="7.28515625" style="268" bestFit="1" customWidth="1"/>
    <col min="4103" max="4103" width="12" style="268" bestFit="1" customWidth="1"/>
    <col min="4104" max="4104" width="8" style="268" bestFit="1" customWidth="1"/>
    <col min="4105" max="4105" width="12.28515625" style="268" customWidth="1"/>
    <col min="4106" max="4106" width="8" style="268" bestFit="1" customWidth="1"/>
    <col min="4107" max="4346" width="11.42578125" style="268"/>
    <col min="4347" max="4347" width="7.28515625" style="268" customWidth="1"/>
    <col min="4348" max="4348" width="43.85546875" style="268" customWidth="1"/>
    <col min="4349" max="4349" width="14.140625" style="268" bestFit="1" customWidth="1"/>
    <col min="4350" max="4350" width="7" style="268" bestFit="1" customWidth="1"/>
    <col min="4351" max="4351" width="10.7109375" style="268" customWidth="1"/>
    <col min="4352" max="4352" width="5.42578125" style="268" bestFit="1" customWidth="1"/>
    <col min="4353" max="4353" width="10.7109375" style="268" customWidth="1"/>
    <col min="4354" max="4354" width="7.140625" style="268" bestFit="1" customWidth="1"/>
    <col min="4355" max="4355" width="11.85546875" style="268" bestFit="1" customWidth="1"/>
    <col min="4356" max="4356" width="7.7109375" style="268" customWidth="1"/>
    <col min="4357" max="4357" width="11.7109375" style="268" bestFit="1" customWidth="1"/>
    <col min="4358" max="4358" width="7.28515625" style="268" bestFit="1" customWidth="1"/>
    <col min="4359" max="4359" width="12" style="268" bestFit="1" customWidth="1"/>
    <col min="4360" max="4360" width="8" style="268" bestFit="1" customWidth="1"/>
    <col min="4361" max="4361" width="12.28515625" style="268" customWidth="1"/>
    <col min="4362" max="4362" width="8" style="268" bestFit="1" customWidth="1"/>
    <col min="4363" max="4602" width="11.42578125" style="268"/>
    <col min="4603" max="4603" width="7.28515625" style="268" customWidth="1"/>
    <col min="4604" max="4604" width="43.85546875" style="268" customWidth="1"/>
    <col min="4605" max="4605" width="14.140625" style="268" bestFit="1" customWidth="1"/>
    <col min="4606" max="4606" width="7" style="268" bestFit="1" customWidth="1"/>
    <col min="4607" max="4607" width="10.7109375" style="268" customWidth="1"/>
    <col min="4608" max="4608" width="5.42578125" style="268" bestFit="1" customWidth="1"/>
    <col min="4609" max="4609" width="10.7109375" style="268" customWidth="1"/>
    <col min="4610" max="4610" width="7.140625" style="268" bestFit="1" customWidth="1"/>
    <col min="4611" max="4611" width="11.85546875" style="268" bestFit="1" customWidth="1"/>
    <col min="4612" max="4612" width="7.7109375" style="268" customWidth="1"/>
    <col min="4613" max="4613" width="11.7109375" style="268" bestFit="1" customWidth="1"/>
    <col min="4614" max="4614" width="7.28515625" style="268" bestFit="1" customWidth="1"/>
    <col min="4615" max="4615" width="12" style="268" bestFit="1" customWidth="1"/>
    <col min="4616" max="4616" width="8" style="268" bestFit="1" customWidth="1"/>
    <col min="4617" max="4617" width="12.28515625" style="268" customWidth="1"/>
    <col min="4618" max="4618" width="8" style="268" bestFit="1" customWidth="1"/>
    <col min="4619" max="4858" width="11.42578125" style="268"/>
    <col min="4859" max="4859" width="7.28515625" style="268" customWidth="1"/>
    <col min="4860" max="4860" width="43.85546875" style="268" customWidth="1"/>
    <col min="4861" max="4861" width="14.140625" style="268" bestFit="1" customWidth="1"/>
    <col min="4862" max="4862" width="7" style="268" bestFit="1" customWidth="1"/>
    <col min="4863" max="4863" width="10.7109375" style="268" customWidth="1"/>
    <col min="4864" max="4864" width="5.42578125" style="268" bestFit="1" customWidth="1"/>
    <col min="4865" max="4865" width="10.7109375" style="268" customWidth="1"/>
    <col min="4866" max="4866" width="7.140625" style="268" bestFit="1" customWidth="1"/>
    <col min="4867" max="4867" width="11.85546875" style="268" bestFit="1" customWidth="1"/>
    <col min="4868" max="4868" width="7.7109375" style="268" customWidth="1"/>
    <col min="4869" max="4869" width="11.7109375" style="268" bestFit="1" customWidth="1"/>
    <col min="4870" max="4870" width="7.28515625" style="268" bestFit="1" customWidth="1"/>
    <col min="4871" max="4871" width="12" style="268" bestFit="1" customWidth="1"/>
    <col min="4872" max="4872" width="8" style="268" bestFit="1" customWidth="1"/>
    <col min="4873" max="4873" width="12.28515625" style="268" customWidth="1"/>
    <col min="4874" max="4874" width="8" style="268" bestFit="1" customWidth="1"/>
    <col min="4875" max="5114" width="11.42578125" style="268"/>
    <col min="5115" max="5115" width="7.28515625" style="268" customWidth="1"/>
    <col min="5116" max="5116" width="43.85546875" style="268" customWidth="1"/>
    <col min="5117" max="5117" width="14.140625" style="268" bestFit="1" customWidth="1"/>
    <col min="5118" max="5118" width="7" style="268" bestFit="1" customWidth="1"/>
    <col min="5119" max="5119" width="10.7109375" style="268" customWidth="1"/>
    <col min="5120" max="5120" width="5.42578125" style="268" bestFit="1" customWidth="1"/>
    <col min="5121" max="5121" width="10.7109375" style="268" customWidth="1"/>
    <col min="5122" max="5122" width="7.140625" style="268" bestFit="1" customWidth="1"/>
    <col min="5123" max="5123" width="11.85546875" style="268" bestFit="1" customWidth="1"/>
    <col min="5124" max="5124" width="7.7109375" style="268" customWidth="1"/>
    <col min="5125" max="5125" width="11.7109375" style="268" bestFit="1" customWidth="1"/>
    <col min="5126" max="5126" width="7.28515625" style="268" bestFit="1" customWidth="1"/>
    <col min="5127" max="5127" width="12" style="268" bestFit="1" customWidth="1"/>
    <col min="5128" max="5128" width="8" style="268" bestFit="1" customWidth="1"/>
    <col min="5129" max="5129" width="12.28515625" style="268" customWidth="1"/>
    <col min="5130" max="5130" width="8" style="268" bestFit="1" customWidth="1"/>
    <col min="5131" max="5370" width="11.42578125" style="268"/>
    <col min="5371" max="5371" width="7.28515625" style="268" customWidth="1"/>
    <col min="5372" max="5372" width="43.85546875" style="268" customWidth="1"/>
    <col min="5373" max="5373" width="14.140625" style="268" bestFit="1" customWidth="1"/>
    <col min="5374" max="5374" width="7" style="268" bestFit="1" customWidth="1"/>
    <col min="5375" max="5375" width="10.7109375" style="268" customWidth="1"/>
    <col min="5376" max="5376" width="5.42578125" style="268" bestFit="1" customWidth="1"/>
    <col min="5377" max="5377" width="10.7109375" style="268" customWidth="1"/>
    <col min="5378" max="5378" width="7.140625" style="268" bestFit="1" customWidth="1"/>
    <col min="5379" max="5379" width="11.85546875" style="268" bestFit="1" customWidth="1"/>
    <col min="5380" max="5380" width="7.7109375" style="268" customWidth="1"/>
    <col min="5381" max="5381" width="11.7109375" style="268" bestFit="1" customWidth="1"/>
    <col min="5382" max="5382" width="7.28515625" style="268" bestFit="1" customWidth="1"/>
    <col min="5383" max="5383" width="12" style="268" bestFit="1" customWidth="1"/>
    <col min="5384" max="5384" width="8" style="268" bestFit="1" customWidth="1"/>
    <col min="5385" max="5385" width="12.28515625" style="268" customWidth="1"/>
    <col min="5386" max="5386" width="8" style="268" bestFit="1" customWidth="1"/>
    <col min="5387" max="5626" width="11.42578125" style="268"/>
    <col min="5627" max="5627" width="7.28515625" style="268" customWidth="1"/>
    <col min="5628" max="5628" width="43.85546875" style="268" customWidth="1"/>
    <col min="5629" max="5629" width="14.140625" style="268" bestFit="1" customWidth="1"/>
    <col min="5630" max="5630" width="7" style="268" bestFit="1" customWidth="1"/>
    <col min="5631" max="5631" width="10.7109375" style="268" customWidth="1"/>
    <col min="5632" max="5632" width="5.42578125" style="268" bestFit="1" customWidth="1"/>
    <col min="5633" max="5633" width="10.7109375" style="268" customWidth="1"/>
    <col min="5634" max="5634" width="7.140625" style="268" bestFit="1" customWidth="1"/>
    <col min="5635" max="5635" width="11.85546875" style="268" bestFit="1" customWidth="1"/>
    <col min="5636" max="5636" width="7.7109375" style="268" customWidth="1"/>
    <col min="5637" max="5637" width="11.7109375" style="268" bestFit="1" customWidth="1"/>
    <col min="5638" max="5638" width="7.28515625" style="268" bestFit="1" customWidth="1"/>
    <col min="5639" max="5639" width="12" style="268" bestFit="1" customWidth="1"/>
    <col min="5640" max="5640" width="8" style="268" bestFit="1" customWidth="1"/>
    <col min="5641" max="5641" width="12.28515625" style="268" customWidth="1"/>
    <col min="5642" max="5642" width="8" style="268" bestFit="1" customWidth="1"/>
    <col min="5643" max="5882" width="11.42578125" style="268"/>
    <col min="5883" max="5883" width="7.28515625" style="268" customWidth="1"/>
    <col min="5884" max="5884" width="43.85546875" style="268" customWidth="1"/>
    <col min="5885" max="5885" width="14.140625" style="268" bestFit="1" customWidth="1"/>
    <col min="5886" max="5886" width="7" style="268" bestFit="1" customWidth="1"/>
    <col min="5887" max="5887" width="10.7109375" style="268" customWidth="1"/>
    <col min="5888" max="5888" width="5.42578125" style="268" bestFit="1" customWidth="1"/>
    <col min="5889" max="5889" width="10.7109375" style="268" customWidth="1"/>
    <col min="5890" max="5890" width="7.140625" style="268" bestFit="1" customWidth="1"/>
    <col min="5891" max="5891" width="11.85546875" style="268" bestFit="1" customWidth="1"/>
    <col min="5892" max="5892" width="7.7109375" style="268" customWidth="1"/>
    <col min="5893" max="5893" width="11.7109375" style="268" bestFit="1" customWidth="1"/>
    <col min="5894" max="5894" width="7.28515625" style="268" bestFit="1" customWidth="1"/>
    <col min="5895" max="5895" width="12" style="268" bestFit="1" customWidth="1"/>
    <col min="5896" max="5896" width="8" style="268" bestFit="1" customWidth="1"/>
    <col min="5897" max="5897" width="12.28515625" style="268" customWidth="1"/>
    <col min="5898" max="5898" width="8" style="268" bestFit="1" customWidth="1"/>
    <col min="5899" max="6138" width="11.42578125" style="268"/>
    <col min="6139" max="6139" width="7.28515625" style="268" customWidth="1"/>
    <col min="6140" max="6140" width="43.85546875" style="268" customWidth="1"/>
    <col min="6141" max="6141" width="14.140625" style="268" bestFit="1" customWidth="1"/>
    <col min="6142" max="6142" width="7" style="268" bestFit="1" customWidth="1"/>
    <col min="6143" max="6143" width="10.7109375" style="268" customWidth="1"/>
    <col min="6144" max="6144" width="5.42578125" style="268" bestFit="1" customWidth="1"/>
    <col min="6145" max="6145" width="10.7109375" style="268" customWidth="1"/>
    <col min="6146" max="6146" width="7.140625" style="268" bestFit="1" customWidth="1"/>
    <col min="6147" max="6147" width="11.85546875" style="268" bestFit="1" customWidth="1"/>
    <col min="6148" max="6148" width="7.7109375" style="268" customWidth="1"/>
    <col min="6149" max="6149" width="11.7109375" style="268" bestFit="1" customWidth="1"/>
    <col min="6150" max="6150" width="7.28515625" style="268" bestFit="1" customWidth="1"/>
    <col min="6151" max="6151" width="12" style="268" bestFit="1" customWidth="1"/>
    <col min="6152" max="6152" width="8" style="268" bestFit="1" customWidth="1"/>
    <col min="6153" max="6153" width="12.28515625" style="268" customWidth="1"/>
    <col min="6154" max="6154" width="8" style="268" bestFit="1" customWidth="1"/>
    <col min="6155" max="6394" width="11.42578125" style="268"/>
    <col min="6395" max="6395" width="7.28515625" style="268" customWidth="1"/>
    <col min="6396" max="6396" width="43.85546875" style="268" customWidth="1"/>
    <col min="6397" max="6397" width="14.140625" style="268" bestFit="1" customWidth="1"/>
    <col min="6398" max="6398" width="7" style="268" bestFit="1" customWidth="1"/>
    <col min="6399" max="6399" width="10.7109375" style="268" customWidth="1"/>
    <col min="6400" max="6400" width="5.42578125" style="268" bestFit="1" customWidth="1"/>
    <col min="6401" max="6401" width="10.7109375" style="268" customWidth="1"/>
    <col min="6402" max="6402" width="7.140625" style="268" bestFit="1" customWidth="1"/>
    <col min="6403" max="6403" width="11.85546875" style="268" bestFit="1" customWidth="1"/>
    <col min="6404" max="6404" width="7.7109375" style="268" customWidth="1"/>
    <col min="6405" max="6405" width="11.7109375" style="268" bestFit="1" customWidth="1"/>
    <col min="6406" max="6406" width="7.28515625" style="268" bestFit="1" customWidth="1"/>
    <col min="6407" max="6407" width="12" style="268" bestFit="1" customWidth="1"/>
    <col min="6408" max="6408" width="8" style="268" bestFit="1" customWidth="1"/>
    <col min="6409" max="6409" width="12.28515625" style="268" customWidth="1"/>
    <col min="6410" max="6410" width="8" style="268" bestFit="1" customWidth="1"/>
    <col min="6411" max="6650" width="11.42578125" style="268"/>
    <col min="6651" max="6651" width="7.28515625" style="268" customWidth="1"/>
    <col min="6652" max="6652" width="43.85546875" style="268" customWidth="1"/>
    <col min="6653" max="6653" width="14.140625" style="268" bestFit="1" customWidth="1"/>
    <col min="6654" max="6654" width="7" style="268" bestFit="1" customWidth="1"/>
    <col min="6655" max="6655" width="10.7109375" style="268" customWidth="1"/>
    <col min="6656" max="6656" width="5.42578125" style="268" bestFit="1" customWidth="1"/>
    <col min="6657" max="6657" width="10.7109375" style="268" customWidth="1"/>
    <col min="6658" max="6658" width="7.140625" style="268" bestFit="1" customWidth="1"/>
    <col min="6659" max="6659" width="11.85546875" style="268" bestFit="1" customWidth="1"/>
    <col min="6660" max="6660" width="7.7109375" style="268" customWidth="1"/>
    <col min="6661" max="6661" width="11.7109375" style="268" bestFit="1" customWidth="1"/>
    <col min="6662" max="6662" width="7.28515625" style="268" bestFit="1" customWidth="1"/>
    <col min="6663" max="6663" width="12" style="268" bestFit="1" customWidth="1"/>
    <col min="6664" max="6664" width="8" style="268" bestFit="1" customWidth="1"/>
    <col min="6665" max="6665" width="12.28515625" style="268" customWidth="1"/>
    <col min="6666" max="6666" width="8" style="268" bestFit="1" customWidth="1"/>
    <col min="6667" max="6906" width="11.42578125" style="268"/>
    <col min="6907" max="6907" width="7.28515625" style="268" customWidth="1"/>
    <col min="6908" max="6908" width="43.85546875" style="268" customWidth="1"/>
    <col min="6909" max="6909" width="14.140625" style="268" bestFit="1" customWidth="1"/>
    <col min="6910" max="6910" width="7" style="268" bestFit="1" customWidth="1"/>
    <col min="6911" max="6911" width="10.7109375" style="268" customWidth="1"/>
    <col min="6912" max="6912" width="5.42578125" style="268" bestFit="1" customWidth="1"/>
    <col min="6913" max="6913" width="10.7109375" style="268" customWidth="1"/>
    <col min="6914" max="6914" width="7.140625" style="268" bestFit="1" customWidth="1"/>
    <col min="6915" max="6915" width="11.85546875" style="268" bestFit="1" customWidth="1"/>
    <col min="6916" max="6916" width="7.7109375" style="268" customWidth="1"/>
    <col min="6917" max="6917" width="11.7109375" style="268" bestFit="1" customWidth="1"/>
    <col min="6918" max="6918" width="7.28515625" style="268" bestFit="1" customWidth="1"/>
    <col min="6919" max="6919" width="12" style="268" bestFit="1" customWidth="1"/>
    <col min="6920" max="6920" width="8" style="268" bestFit="1" customWidth="1"/>
    <col min="6921" max="6921" width="12.28515625" style="268" customWidth="1"/>
    <col min="6922" max="6922" width="8" style="268" bestFit="1" customWidth="1"/>
    <col min="6923" max="7162" width="11.42578125" style="268"/>
    <col min="7163" max="7163" width="7.28515625" style="268" customWidth="1"/>
    <col min="7164" max="7164" width="43.85546875" style="268" customWidth="1"/>
    <col min="7165" max="7165" width="14.140625" style="268" bestFit="1" customWidth="1"/>
    <col min="7166" max="7166" width="7" style="268" bestFit="1" customWidth="1"/>
    <col min="7167" max="7167" width="10.7109375" style="268" customWidth="1"/>
    <col min="7168" max="7168" width="5.42578125" style="268" bestFit="1" customWidth="1"/>
    <col min="7169" max="7169" width="10.7109375" style="268" customWidth="1"/>
    <col min="7170" max="7170" width="7.140625" style="268" bestFit="1" customWidth="1"/>
    <col min="7171" max="7171" width="11.85546875" style="268" bestFit="1" customWidth="1"/>
    <col min="7172" max="7172" width="7.7109375" style="268" customWidth="1"/>
    <col min="7173" max="7173" width="11.7109375" style="268" bestFit="1" customWidth="1"/>
    <col min="7174" max="7174" width="7.28515625" style="268" bestFit="1" customWidth="1"/>
    <col min="7175" max="7175" width="12" style="268" bestFit="1" customWidth="1"/>
    <col min="7176" max="7176" width="8" style="268" bestFit="1" customWidth="1"/>
    <col min="7177" max="7177" width="12.28515625" style="268" customWidth="1"/>
    <col min="7178" max="7178" width="8" style="268" bestFit="1" customWidth="1"/>
    <col min="7179" max="7418" width="11.42578125" style="268"/>
    <col min="7419" max="7419" width="7.28515625" style="268" customWidth="1"/>
    <col min="7420" max="7420" width="43.85546875" style="268" customWidth="1"/>
    <col min="7421" max="7421" width="14.140625" style="268" bestFit="1" customWidth="1"/>
    <col min="7422" max="7422" width="7" style="268" bestFit="1" customWidth="1"/>
    <col min="7423" max="7423" width="10.7109375" style="268" customWidth="1"/>
    <col min="7424" max="7424" width="5.42578125" style="268" bestFit="1" customWidth="1"/>
    <col min="7425" max="7425" width="10.7109375" style="268" customWidth="1"/>
    <col min="7426" max="7426" width="7.140625" style="268" bestFit="1" customWidth="1"/>
    <col min="7427" max="7427" width="11.85546875" style="268" bestFit="1" customWidth="1"/>
    <col min="7428" max="7428" width="7.7109375" style="268" customWidth="1"/>
    <col min="7429" max="7429" width="11.7109375" style="268" bestFit="1" customWidth="1"/>
    <col min="7430" max="7430" width="7.28515625" style="268" bestFit="1" customWidth="1"/>
    <col min="7431" max="7431" width="12" style="268" bestFit="1" customWidth="1"/>
    <col min="7432" max="7432" width="8" style="268" bestFit="1" customWidth="1"/>
    <col min="7433" max="7433" width="12.28515625" style="268" customWidth="1"/>
    <col min="7434" max="7434" width="8" style="268" bestFit="1" customWidth="1"/>
    <col min="7435" max="7674" width="11.42578125" style="268"/>
    <col min="7675" max="7675" width="7.28515625" style="268" customWidth="1"/>
    <col min="7676" max="7676" width="43.85546875" style="268" customWidth="1"/>
    <col min="7677" max="7677" width="14.140625" style="268" bestFit="1" customWidth="1"/>
    <col min="7678" max="7678" width="7" style="268" bestFit="1" customWidth="1"/>
    <col min="7679" max="7679" width="10.7109375" style="268" customWidth="1"/>
    <col min="7680" max="7680" width="5.42578125" style="268" bestFit="1" customWidth="1"/>
    <col min="7681" max="7681" width="10.7109375" style="268" customWidth="1"/>
    <col min="7682" max="7682" width="7.140625" style="268" bestFit="1" customWidth="1"/>
    <col min="7683" max="7683" width="11.85546875" style="268" bestFit="1" customWidth="1"/>
    <col min="7684" max="7684" width="7.7109375" style="268" customWidth="1"/>
    <col min="7685" max="7685" width="11.7109375" style="268" bestFit="1" customWidth="1"/>
    <col min="7686" max="7686" width="7.28515625" style="268" bestFit="1" customWidth="1"/>
    <col min="7687" max="7687" width="12" style="268" bestFit="1" customWidth="1"/>
    <col min="7688" max="7688" width="8" style="268" bestFit="1" customWidth="1"/>
    <col min="7689" max="7689" width="12.28515625" style="268" customWidth="1"/>
    <col min="7690" max="7690" width="8" style="268" bestFit="1" customWidth="1"/>
    <col min="7691" max="7930" width="11.42578125" style="268"/>
    <col min="7931" max="7931" width="7.28515625" style="268" customWidth="1"/>
    <col min="7932" max="7932" width="43.85546875" style="268" customWidth="1"/>
    <col min="7933" max="7933" width="14.140625" style="268" bestFit="1" customWidth="1"/>
    <col min="7934" max="7934" width="7" style="268" bestFit="1" customWidth="1"/>
    <col min="7935" max="7935" width="10.7109375" style="268" customWidth="1"/>
    <col min="7936" max="7936" width="5.42578125" style="268" bestFit="1" customWidth="1"/>
    <col min="7937" max="7937" width="10.7109375" style="268" customWidth="1"/>
    <col min="7938" max="7938" width="7.140625" style="268" bestFit="1" customWidth="1"/>
    <col min="7939" max="7939" width="11.85546875" style="268" bestFit="1" customWidth="1"/>
    <col min="7940" max="7940" width="7.7109375" style="268" customWidth="1"/>
    <col min="7941" max="7941" width="11.7109375" style="268" bestFit="1" customWidth="1"/>
    <col min="7942" max="7942" width="7.28515625" style="268" bestFit="1" customWidth="1"/>
    <col min="7943" max="7943" width="12" style="268" bestFit="1" customWidth="1"/>
    <col min="7944" max="7944" width="8" style="268" bestFit="1" customWidth="1"/>
    <col min="7945" max="7945" width="12.28515625" style="268" customWidth="1"/>
    <col min="7946" max="7946" width="8" style="268" bestFit="1" customWidth="1"/>
    <col min="7947" max="8186" width="11.42578125" style="268"/>
    <col min="8187" max="8187" width="7.28515625" style="268" customWidth="1"/>
    <col min="8188" max="8188" width="43.85546875" style="268" customWidth="1"/>
    <col min="8189" max="8189" width="14.140625" style="268" bestFit="1" customWidth="1"/>
    <col min="8190" max="8190" width="7" style="268" bestFit="1" customWidth="1"/>
    <col min="8191" max="8191" width="10.7109375" style="268" customWidth="1"/>
    <col min="8192" max="8192" width="5.42578125" style="268" bestFit="1" customWidth="1"/>
    <col min="8193" max="8193" width="10.7109375" style="268" customWidth="1"/>
    <col min="8194" max="8194" width="7.140625" style="268" bestFit="1" customWidth="1"/>
    <col min="8195" max="8195" width="11.85546875" style="268" bestFit="1" customWidth="1"/>
    <col min="8196" max="8196" width="7.7109375" style="268" customWidth="1"/>
    <col min="8197" max="8197" width="11.7109375" style="268" bestFit="1" customWidth="1"/>
    <col min="8198" max="8198" width="7.28515625" style="268" bestFit="1" customWidth="1"/>
    <col min="8199" max="8199" width="12" style="268" bestFit="1" customWidth="1"/>
    <col min="8200" max="8200" width="8" style="268" bestFit="1" customWidth="1"/>
    <col min="8201" max="8201" width="12.28515625" style="268" customWidth="1"/>
    <col min="8202" max="8202" width="8" style="268" bestFit="1" customWidth="1"/>
    <col min="8203" max="8442" width="11.42578125" style="268"/>
    <col min="8443" max="8443" width="7.28515625" style="268" customWidth="1"/>
    <col min="8444" max="8444" width="43.85546875" style="268" customWidth="1"/>
    <col min="8445" max="8445" width="14.140625" style="268" bestFit="1" customWidth="1"/>
    <col min="8446" max="8446" width="7" style="268" bestFit="1" customWidth="1"/>
    <col min="8447" max="8447" width="10.7109375" style="268" customWidth="1"/>
    <col min="8448" max="8448" width="5.42578125" style="268" bestFit="1" customWidth="1"/>
    <col min="8449" max="8449" width="10.7109375" style="268" customWidth="1"/>
    <col min="8450" max="8450" width="7.140625" style="268" bestFit="1" customWidth="1"/>
    <col min="8451" max="8451" width="11.85546875" style="268" bestFit="1" customWidth="1"/>
    <col min="8452" max="8452" width="7.7109375" style="268" customWidth="1"/>
    <col min="8453" max="8453" width="11.7109375" style="268" bestFit="1" customWidth="1"/>
    <col min="8454" max="8454" width="7.28515625" style="268" bestFit="1" customWidth="1"/>
    <col min="8455" max="8455" width="12" style="268" bestFit="1" customWidth="1"/>
    <col min="8456" max="8456" width="8" style="268" bestFit="1" customWidth="1"/>
    <col min="8457" max="8457" width="12.28515625" style="268" customWidth="1"/>
    <col min="8458" max="8458" width="8" style="268" bestFit="1" customWidth="1"/>
    <col min="8459" max="8698" width="11.42578125" style="268"/>
    <col min="8699" max="8699" width="7.28515625" style="268" customWidth="1"/>
    <col min="8700" max="8700" width="43.85546875" style="268" customWidth="1"/>
    <col min="8701" max="8701" width="14.140625" style="268" bestFit="1" customWidth="1"/>
    <col min="8702" max="8702" width="7" style="268" bestFit="1" customWidth="1"/>
    <col min="8703" max="8703" width="10.7109375" style="268" customWidth="1"/>
    <col min="8704" max="8704" width="5.42578125" style="268" bestFit="1" customWidth="1"/>
    <col min="8705" max="8705" width="10.7109375" style="268" customWidth="1"/>
    <col min="8706" max="8706" width="7.140625" style="268" bestFit="1" customWidth="1"/>
    <col min="8707" max="8707" width="11.85546875" style="268" bestFit="1" customWidth="1"/>
    <col min="8708" max="8708" width="7.7109375" style="268" customWidth="1"/>
    <col min="8709" max="8709" width="11.7109375" style="268" bestFit="1" customWidth="1"/>
    <col min="8710" max="8710" width="7.28515625" style="268" bestFit="1" customWidth="1"/>
    <col min="8711" max="8711" width="12" style="268" bestFit="1" customWidth="1"/>
    <col min="8712" max="8712" width="8" style="268" bestFit="1" customWidth="1"/>
    <col min="8713" max="8713" width="12.28515625" style="268" customWidth="1"/>
    <col min="8714" max="8714" width="8" style="268" bestFit="1" customWidth="1"/>
    <col min="8715" max="8954" width="11.42578125" style="268"/>
    <col min="8955" max="8955" width="7.28515625" style="268" customWidth="1"/>
    <col min="8956" max="8956" width="43.85546875" style="268" customWidth="1"/>
    <col min="8957" max="8957" width="14.140625" style="268" bestFit="1" customWidth="1"/>
    <col min="8958" max="8958" width="7" style="268" bestFit="1" customWidth="1"/>
    <col min="8959" max="8959" width="10.7109375" style="268" customWidth="1"/>
    <col min="8960" max="8960" width="5.42578125" style="268" bestFit="1" customWidth="1"/>
    <col min="8961" max="8961" width="10.7109375" style="268" customWidth="1"/>
    <col min="8962" max="8962" width="7.140625" style="268" bestFit="1" customWidth="1"/>
    <col min="8963" max="8963" width="11.85546875" style="268" bestFit="1" customWidth="1"/>
    <col min="8964" max="8964" width="7.7109375" style="268" customWidth="1"/>
    <col min="8965" max="8965" width="11.7109375" style="268" bestFit="1" customWidth="1"/>
    <col min="8966" max="8966" width="7.28515625" style="268" bestFit="1" customWidth="1"/>
    <col min="8967" max="8967" width="12" style="268" bestFit="1" customWidth="1"/>
    <col min="8968" max="8968" width="8" style="268" bestFit="1" customWidth="1"/>
    <col min="8969" max="8969" width="12.28515625" style="268" customWidth="1"/>
    <col min="8970" max="8970" width="8" style="268" bestFit="1" customWidth="1"/>
    <col min="8971" max="9210" width="11.42578125" style="268"/>
    <col min="9211" max="9211" width="7.28515625" style="268" customWidth="1"/>
    <col min="9212" max="9212" width="43.85546875" style="268" customWidth="1"/>
    <col min="9213" max="9213" width="14.140625" style="268" bestFit="1" customWidth="1"/>
    <col min="9214" max="9214" width="7" style="268" bestFit="1" customWidth="1"/>
    <col min="9215" max="9215" width="10.7109375" style="268" customWidth="1"/>
    <col min="9216" max="9216" width="5.42578125" style="268" bestFit="1" customWidth="1"/>
    <col min="9217" max="9217" width="10.7109375" style="268" customWidth="1"/>
    <col min="9218" max="9218" width="7.140625" style="268" bestFit="1" customWidth="1"/>
    <col min="9219" max="9219" width="11.85546875" style="268" bestFit="1" customWidth="1"/>
    <col min="9220" max="9220" width="7.7109375" style="268" customWidth="1"/>
    <col min="9221" max="9221" width="11.7109375" style="268" bestFit="1" customWidth="1"/>
    <col min="9222" max="9222" width="7.28515625" style="268" bestFit="1" customWidth="1"/>
    <col min="9223" max="9223" width="12" style="268" bestFit="1" customWidth="1"/>
    <col min="9224" max="9224" width="8" style="268" bestFit="1" customWidth="1"/>
    <col min="9225" max="9225" width="12.28515625" style="268" customWidth="1"/>
    <col min="9226" max="9226" width="8" style="268" bestFit="1" customWidth="1"/>
    <col min="9227" max="9466" width="11.42578125" style="268"/>
    <col min="9467" max="9467" width="7.28515625" style="268" customWidth="1"/>
    <col min="9468" max="9468" width="43.85546875" style="268" customWidth="1"/>
    <col min="9469" max="9469" width="14.140625" style="268" bestFit="1" customWidth="1"/>
    <col min="9470" max="9470" width="7" style="268" bestFit="1" customWidth="1"/>
    <col min="9471" max="9471" width="10.7109375" style="268" customWidth="1"/>
    <col min="9472" max="9472" width="5.42578125" style="268" bestFit="1" customWidth="1"/>
    <col min="9473" max="9473" width="10.7109375" style="268" customWidth="1"/>
    <col min="9474" max="9474" width="7.140625" style="268" bestFit="1" customWidth="1"/>
    <col min="9475" max="9475" width="11.85546875" style="268" bestFit="1" customWidth="1"/>
    <col min="9476" max="9476" width="7.7109375" style="268" customWidth="1"/>
    <col min="9477" max="9477" width="11.7109375" style="268" bestFit="1" customWidth="1"/>
    <col min="9478" max="9478" width="7.28515625" style="268" bestFit="1" customWidth="1"/>
    <col min="9479" max="9479" width="12" style="268" bestFit="1" customWidth="1"/>
    <col min="9480" max="9480" width="8" style="268" bestFit="1" customWidth="1"/>
    <col min="9481" max="9481" width="12.28515625" style="268" customWidth="1"/>
    <col min="9482" max="9482" width="8" style="268" bestFit="1" customWidth="1"/>
    <col min="9483" max="9722" width="11.42578125" style="268"/>
    <col min="9723" max="9723" width="7.28515625" style="268" customWidth="1"/>
    <col min="9724" max="9724" width="43.85546875" style="268" customWidth="1"/>
    <col min="9725" max="9725" width="14.140625" style="268" bestFit="1" customWidth="1"/>
    <col min="9726" max="9726" width="7" style="268" bestFit="1" customWidth="1"/>
    <col min="9727" max="9727" width="10.7109375" style="268" customWidth="1"/>
    <col min="9728" max="9728" width="5.42578125" style="268" bestFit="1" customWidth="1"/>
    <col min="9729" max="9729" width="10.7109375" style="268" customWidth="1"/>
    <col min="9730" max="9730" width="7.140625" style="268" bestFit="1" customWidth="1"/>
    <col min="9731" max="9731" width="11.85546875" style="268" bestFit="1" customWidth="1"/>
    <col min="9732" max="9732" width="7.7109375" style="268" customWidth="1"/>
    <col min="9733" max="9733" width="11.7109375" style="268" bestFit="1" customWidth="1"/>
    <col min="9734" max="9734" width="7.28515625" style="268" bestFit="1" customWidth="1"/>
    <col min="9735" max="9735" width="12" style="268" bestFit="1" customWidth="1"/>
    <col min="9736" max="9736" width="8" style="268" bestFit="1" customWidth="1"/>
    <col min="9737" max="9737" width="12.28515625" style="268" customWidth="1"/>
    <col min="9738" max="9738" width="8" style="268" bestFit="1" customWidth="1"/>
    <col min="9739" max="9978" width="11.42578125" style="268"/>
    <col min="9979" max="9979" width="7.28515625" style="268" customWidth="1"/>
    <col min="9980" max="9980" width="43.85546875" style="268" customWidth="1"/>
    <col min="9981" max="9981" width="14.140625" style="268" bestFit="1" customWidth="1"/>
    <col min="9982" max="9982" width="7" style="268" bestFit="1" customWidth="1"/>
    <col min="9983" max="9983" width="10.7109375" style="268" customWidth="1"/>
    <col min="9984" max="9984" width="5.42578125" style="268" bestFit="1" customWidth="1"/>
    <col min="9985" max="9985" width="10.7109375" style="268" customWidth="1"/>
    <col min="9986" max="9986" width="7.140625" style="268" bestFit="1" customWidth="1"/>
    <col min="9987" max="9987" width="11.85546875" style="268" bestFit="1" customWidth="1"/>
    <col min="9988" max="9988" width="7.7109375" style="268" customWidth="1"/>
    <col min="9989" max="9989" width="11.7109375" style="268" bestFit="1" customWidth="1"/>
    <col min="9990" max="9990" width="7.28515625" style="268" bestFit="1" customWidth="1"/>
    <col min="9991" max="9991" width="12" style="268" bestFit="1" customWidth="1"/>
    <col min="9992" max="9992" width="8" style="268" bestFit="1" customWidth="1"/>
    <col min="9993" max="9993" width="12.28515625" style="268" customWidth="1"/>
    <col min="9994" max="9994" width="8" style="268" bestFit="1" customWidth="1"/>
    <col min="9995" max="10234" width="11.42578125" style="268"/>
    <col min="10235" max="10235" width="7.28515625" style="268" customWidth="1"/>
    <col min="10236" max="10236" width="43.85546875" style="268" customWidth="1"/>
    <col min="10237" max="10237" width="14.140625" style="268" bestFit="1" customWidth="1"/>
    <col min="10238" max="10238" width="7" style="268" bestFit="1" customWidth="1"/>
    <col min="10239" max="10239" width="10.7109375" style="268" customWidth="1"/>
    <col min="10240" max="10240" width="5.42578125" style="268" bestFit="1" customWidth="1"/>
    <col min="10241" max="10241" width="10.7109375" style="268" customWidth="1"/>
    <col min="10242" max="10242" width="7.140625" style="268" bestFit="1" customWidth="1"/>
    <col min="10243" max="10243" width="11.85546875" style="268" bestFit="1" customWidth="1"/>
    <col min="10244" max="10244" width="7.7109375" style="268" customWidth="1"/>
    <col min="10245" max="10245" width="11.7109375" style="268" bestFit="1" customWidth="1"/>
    <col min="10246" max="10246" width="7.28515625" style="268" bestFit="1" customWidth="1"/>
    <col min="10247" max="10247" width="12" style="268" bestFit="1" customWidth="1"/>
    <col min="10248" max="10248" width="8" style="268" bestFit="1" customWidth="1"/>
    <col min="10249" max="10249" width="12.28515625" style="268" customWidth="1"/>
    <col min="10250" max="10250" width="8" style="268" bestFit="1" customWidth="1"/>
    <col min="10251" max="10490" width="11.42578125" style="268"/>
    <col min="10491" max="10491" width="7.28515625" style="268" customWidth="1"/>
    <col min="10492" max="10492" width="43.85546875" style="268" customWidth="1"/>
    <col min="10493" max="10493" width="14.140625" style="268" bestFit="1" customWidth="1"/>
    <col min="10494" max="10494" width="7" style="268" bestFit="1" customWidth="1"/>
    <col min="10495" max="10495" width="10.7109375" style="268" customWidth="1"/>
    <col min="10496" max="10496" width="5.42578125" style="268" bestFit="1" customWidth="1"/>
    <col min="10497" max="10497" width="10.7109375" style="268" customWidth="1"/>
    <col min="10498" max="10498" width="7.140625" style="268" bestFit="1" customWidth="1"/>
    <col min="10499" max="10499" width="11.85546875" style="268" bestFit="1" customWidth="1"/>
    <col min="10500" max="10500" width="7.7109375" style="268" customWidth="1"/>
    <col min="10501" max="10501" width="11.7109375" style="268" bestFit="1" customWidth="1"/>
    <col min="10502" max="10502" width="7.28515625" style="268" bestFit="1" customWidth="1"/>
    <col min="10503" max="10503" width="12" style="268" bestFit="1" customWidth="1"/>
    <col min="10504" max="10504" width="8" style="268" bestFit="1" customWidth="1"/>
    <col min="10505" max="10505" width="12.28515625" style="268" customWidth="1"/>
    <col min="10506" max="10506" width="8" style="268" bestFit="1" customWidth="1"/>
    <col min="10507" max="10746" width="11.42578125" style="268"/>
    <col min="10747" max="10747" width="7.28515625" style="268" customWidth="1"/>
    <col min="10748" max="10748" width="43.85546875" style="268" customWidth="1"/>
    <col min="10749" max="10749" width="14.140625" style="268" bestFit="1" customWidth="1"/>
    <col min="10750" max="10750" width="7" style="268" bestFit="1" customWidth="1"/>
    <col min="10751" max="10751" width="10.7109375" style="268" customWidth="1"/>
    <col min="10752" max="10752" width="5.42578125" style="268" bestFit="1" customWidth="1"/>
    <col min="10753" max="10753" width="10.7109375" style="268" customWidth="1"/>
    <col min="10754" max="10754" width="7.140625" style="268" bestFit="1" customWidth="1"/>
    <col min="10755" max="10755" width="11.85546875" style="268" bestFit="1" customWidth="1"/>
    <col min="10756" max="10756" width="7.7109375" style="268" customWidth="1"/>
    <col min="10757" max="10757" width="11.7109375" style="268" bestFit="1" customWidth="1"/>
    <col min="10758" max="10758" width="7.28515625" style="268" bestFit="1" customWidth="1"/>
    <col min="10759" max="10759" width="12" style="268" bestFit="1" customWidth="1"/>
    <col min="10760" max="10760" width="8" style="268" bestFit="1" customWidth="1"/>
    <col min="10761" max="10761" width="12.28515625" style="268" customWidth="1"/>
    <col min="10762" max="10762" width="8" style="268" bestFit="1" customWidth="1"/>
    <col min="10763" max="11002" width="11.42578125" style="268"/>
    <col min="11003" max="11003" width="7.28515625" style="268" customWidth="1"/>
    <col min="11004" max="11004" width="43.85546875" style="268" customWidth="1"/>
    <col min="11005" max="11005" width="14.140625" style="268" bestFit="1" customWidth="1"/>
    <col min="11006" max="11006" width="7" style="268" bestFit="1" customWidth="1"/>
    <col min="11007" max="11007" width="10.7109375" style="268" customWidth="1"/>
    <col min="11008" max="11008" width="5.42578125" style="268" bestFit="1" customWidth="1"/>
    <col min="11009" max="11009" width="10.7109375" style="268" customWidth="1"/>
    <col min="11010" max="11010" width="7.140625" style="268" bestFit="1" customWidth="1"/>
    <col min="11011" max="11011" width="11.85546875" style="268" bestFit="1" customWidth="1"/>
    <col min="11012" max="11012" width="7.7109375" style="268" customWidth="1"/>
    <col min="11013" max="11013" width="11.7109375" style="268" bestFit="1" customWidth="1"/>
    <col min="11014" max="11014" width="7.28515625" style="268" bestFit="1" customWidth="1"/>
    <col min="11015" max="11015" width="12" style="268" bestFit="1" customWidth="1"/>
    <col min="11016" max="11016" width="8" style="268" bestFit="1" customWidth="1"/>
    <col min="11017" max="11017" width="12.28515625" style="268" customWidth="1"/>
    <col min="11018" max="11018" width="8" style="268" bestFit="1" customWidth="1"/>
    <col min="11019" max="11258" width="11.42578125" style="268"/>
    <col min="11259" max="11259" width="7.28515625" style="268" customWidth="1"/>
    <col min="11260" max="11260" width="43.85546875" style="268" customWidth="1"/>
    <col min="11261" max="11261" width="14.140625" style="268" bestFit="1" customWidth="1"/>
    <col min="11262" max="11262" width="7" style="268" bestFit="1" customWidth="1"/>
    <col min="11263" max="11263" width="10.7109375" style="268" customWidth="1"/>
    <col min="11264" max="11264" width="5.42578125" style="268" bestFit="1" customWidth="1"/>
    <col min="11265" max="11265" width="10.7109375" style="268" customWidth="1"/>
    <col min="11266" max="11266" width="7.140625" style="268" bestFit="1" customWidth="1"/>
    <col min="11267" max="11267" width="11.85546875" style="268" bestFit="1" customWidth="1"/>
    <col min="11268" max="11268" width="7.7109375" style="268" customWidth="1"/>
    <col min="11269" max="11269" width="11.7109375" style="268" bestFit="1" customWidth="1"/>
    <col min="11270" max="11270" width="7.28515625" style="268" bestFit="1" customWidth="1"/>
    <col min="11271" max="11271" width="12" style="268" bestFit="1" customWidth="1"/>
    <col min="11272" max="11272" width="8" style="268" bestFit="1" customWidth="1"/>
    <col min="11273" max="11273" width="12.28515625" style="268" customWidth="1"/>
    <col min="11274" max="11274" width="8" style="268" bestFit="1" customWidth="1"/>
    <col min="11275" max="11514" width="11.42578125" style="268"/>
    <col min="11515" max="11515" width="7.28515625" style="268" customWidth="1"/>
    <col min="11516" max="11516" width="43.85546875" style="268" customWidth="1"/>
    <col min="11517" max="11517" width="14.140625" style="268" bestFit="1" customWidth="1"/>
    <col min="11518" max="11518" width="7" style="268" bestFit="1" customWidth="1"/>
    <col min="11519" max="11519" width="10.7109375" style="268" customWidth="1"/>
    <col min="11520" max="11520" width="5.42578125" style="268" bestFit="1" customWidth="1"/>
    <col min="11521" max="11521" width="10.7109375" style="268" customWidth="1"/>
    <col min="11522" max="11522" width="7.140625" style="268" bestFit="1" customWidth="1"/>
    <col min="11523" max="11523" width="11.85546875" style="268" bestFit="1" customWidth="1"/>
    <col min="11524" max="11524" width="7.7109375" style="268" customWidth="1"/>
    <col min="11525" max="11525" width="11.7109375" style="268" bestFit="1" customWidth="1"/>
    <col min="11526" max="11526" width="7.28515625" style="268" bestFit="1" customWidth="1"/>
    <col min="11527" max="11527" width="12" style="268" bestFit="1" customWidth="1"/>
    <col min="11528" max="11528" width="8" style="268" bestFit="1" customWidth="1"/>
    <col min="11529" max="11529" width="12.28515625" style="268" customWidth="1"/>
    <col min="11530" max="11530" width="8" style="268" bestFit="1" customWidth="1"/>
    <col min="11531" max="11770" width="11.42578125" style="268"/>
    <col min="11771" max="11771" width="7.28515625" style="268" customWidth="1"/>
    <col min="11772" max="11772" width="43.85546875" style="268" customWidth="1"/>
    <col min="11773" max="11773" width="14.140625" style="268" bestFit="1" customWidth="1"/>
    <col min="11774" max="11774" width="7" style="268" bestFit="1" customWidth="1"/>
    <col min="11775" max="11775" width="10.7109375" style="268" customWidth="1"/>
    <col min="11776" max="11776" width="5.42578125" style="268" bestFit="1" customWidth="1"/>
    <col min="11777" max="11777" width="10.7109375" style="268" customWidth="1"/>
    <col min="11778" max="11778" width="7.140625" style="268" bestFit="1" customWidth="1"/>
    <col min="11779" max="11779" width="11.85546875" style="268" bestFit="1" customWidth="1"/>
    <col min="11780" max="11780" width="7.7109375" style="268" customWidth="1"/>
    <col min="11781" max="11781" width="11.7109375" style="268" bestFit="1" customWidth="1"/>
    <col min="11782" max="11782" width="7.28515625" style="268" bestFit="1" customWidth="1"/>
    <col min="11783" max="11783" width="12" style="268" bestFit="1" customWidth="1"/>
    <col min="11784" max="11784" width="8" style="268" bestFit="1" customWidth="1"/>
    <col min="11785" max="11785" width="12.28515625" style="268" customWidth="1"/>
    <col min="11786" max="11786" width="8" style="268" bestFit="1" customWidth="1"/>
    <col min="11787" max="12026" width="11.42578125" style="268"/>
    <col min="12027" max="12027" width="7.28515625" style="268" customWidth="1"/>
    <col min="12028" max="12028" width="43.85546875" style="268" customWidth="1"/>
    <col min="12029" max="12029" width="14.140625" style="268" bestFit="1" customWidth="1"/>
    <col min="12030" max="12030" width="7" style="268" bestFit="1" customWidth="1"/>
    <col min="12031" max="12031" width="10.7109375" style="268" customWidth="1"/>
    <col min="12032" max="12032" width="5.42578125" style="268" bestFit="1" customWidth="1"/>
    <col min="12033" max="12033" width="10.7109375" style="268" customWidth="1"/>
    <col min="12034" max="12034" width="7.140625" style="268" bestFit="1" customWidth="1"/>
    <col min="12035" max="12035" width="11.85546875" style="268" bestFit="1" customWidth="1"/>
    <col min="12036" max="12036" width="7.7109375" style="268" customWidth="1"/>
    <col min="12037" max="12037" width="11.7109375" style="268" bestFit="1" customWidth="1"/>
    <col min="12038" max="12038" width="7.28515625" style="268" bestFit="1" customWidth="1"/>
    <col min="12039" max="12039" width="12" style="268" bestFit="1" customWidth="1"/>
    <col min="12040" max="12040" width="8" style="268" bestFit="1" customWidth="1"/>
    <col min="12041" max="12041" width="12.28515625" style="268" customWidth="1"/>
    <col min="12042" max="12042" width="8" style="268" bestFit="1" customWidth="1"/>
    <col min="12043" max="12282" width="11.42578125" style="268"/>
    <col min="12283" max="12283" width="7.28515625" style="268" customWidth="1"/>
    <col min="12284" max="12284" width="43.85546875" style="268" customWidth="1"/>
    <col min="12285" max="12285" width="14.140625" style="268" bestFit="1" customWidth="1"/>
    <col min="12286" max="12286" width="7" style="268" bestFit="1" customWidth="1"/>
    <col min="12287" max="12287" width="10.7109375" style="268" customWidth="1"/>
    <col min="12288" max="12288" width="5.42578125" style="268" bestFit="1" customWidth="1"/>
    <col min="12289" max="12289" width="10.7109375" style="268" customWidth="1"/>
    <col min="12290" max="12290" width="7.140625" style="268" bestFit="1" customWidth="1"/>
    <col min="12291" max="12291" width="11.85546875" style="268" bestFit="1" customWidth="1"/>
    <col min="12292" max="12292" width="7.7109375" style="268" customWidth="1"/>
    <col min="12293" max="12293" width="11.7109375" style="268" bestFit="1" customWidth="1"/>
    <col min="12294" max="12294" width="7.28515625" style="268" bestFit="1" customWidth="1"/>
    <col min="12295" max="12295" width="12" style="268" bestFit="1" customWidth="1"/>
    <col min="12296" max="12296" width="8" style="268" bestFit="1" customWidth="1"/>
    <col min="12297" max="12297" width="12.28515625" style="268" customWidth="1"/>
    <col min="12298" max="12298" width="8" style="268" bestFit="1" customWidth="1"/>
    <col min="12299" max="12538" width="11.42578125" style="268"/>
    <col min="12539" max="12539" width="7.28515625" style="268" customWidth="1"/>
    <col min="12540" max="12540" width="43.85546875" style="268" customWidth="1"/>
    <col min="12541" max="12541" width="14.140625" style="268" bestFit="1" customWidth="1"/>
    <col min="12542" max="12542" width="7" style="268" bestFit="1" customWidth="1"/>
    <col min="12543" max="12543" width="10.7109375" style="268" customWidth="1"/>
    <col min="12544" max="12544" width="5.42578125" style="268" bestFit="1" customWidth="1"/>
    <col min="12545" max="12545" width="10.7109375" style="268" customWidth="1"/>
    <col min="12546" max="12546" width="7.140625" style="268" bestFit="1" customWidth="1"/>
    <col min="12547" max="12547" width="11.85546875" style="268" bestFit="1" customWidth="1"/>
    <col min="12548" max="12548" width="7.7109375" style="268" customWidth="1"/>
    <col min="12549" max="12549" width="11.7109375" style="268" bestFit="1" customWidth="1"/>
    <col min="12550" max="12550" width="7.28515625" style="268" bestFit="1" customWidth="1"/>
    <col min="12551" max="12551" width="12" style="268" bestFit="1" customWidth="1"/>
    <col min="12552" max="12552" width="8" style="268" bestFit="1" customWidth="1"/>
    <col min="12553" max="12553" width="12.28515625" style="268" customWidth="1"/>
    <col min="12554" max="12554" width="8" style="268" bestFit="1" customWidth="1"/>
    <col min="12555" max="12794" width="11.42578125" style="268"/>
    <col min="12795" max="12795" width="7.28515625" style="268" customWidth="1"/>
    <col min="12796" max="12796" width="43.85546875" style="268" customWidth="1"/>
    <col min="12797" max="12797" width="14.140625" style="268" bestFit="1" customWidth="1"/>
    <col min="12798" max="12798" width="7" style="268" bestFit="1" customWidth="1"/>
    <col min="12799" max="12799" width="10.7109375" style="268" customWidth="1"/>
    <col min="12800" max="12800" width="5.42578125" style="268" bestFit="1" customWidth="1"/>
    <col min="12801" max="12801" width="10.7109375" style="268" customWidth="1"/>
    <col min="12802" max="12802" width="7.140625" style="268" bestFit="1" customWidth="1"/>
    <col min="12803" max="12803" width="11.85546875" style="268" bestFit="1" customWidth="1"/>
    <col min="12804" max="12804" width="7.7109375" style="268" customWidth="1"/>
    <col min="12805" max="12805" width="11.7109375" style="268" bestFit="1" customWidth="1"/>
    <col min="12806" max="12806" width="7.28515625" style="268" bestFit="1" customWidth="1"/>
    <col min="12807" max="12807" width="12" style="268" bestFit="1" customWidth="1"/>
    <col min="12808" max="12808" width="8" style="268" bestFit="1" customWidth="1"/>
    <col min="12809" max="12809" width="12.28515625" style="268" customWidth="1"/>
    <col min="12810" max="12810" width="8" style="268" bestFit="1" customWidth="1"/>
    <col min="12811" max="13050" width="11.42578125" style="268"/>
    <col min="13051" max="13051" width="7.28515625" style="268" customWidth="1"/>
    <col min="13052" max="13052" width="43.85546875" style="268" customWidth="1"/>
    <col min="13053" max="13053" width="14.140625" style="268" bestFit="1" customWidth="1"/>
    <col min="13054" max="13054" width="7" style="268" bestFit="1" customWidth="1"/>
    <col min="13055" max="13055" width="10.7109375" style="268" customWidth="1"/>
    <col min="13056" max="13056" width="5.42578125" style="268" bestFit="1" customWidth="1"/>
    <col min="13057" max="13057" width="10.7109375" style="268" customWidth="1"/>
    <col min="13058" max="13058" width="7.140625" style="268" bestFit="1" customWidth="1"/>
    <col min="13059" max="13059" width="11.85546875" style="268" bestFit="1" customWidth="1"/>
    <col min="13060" max="13060" width="7.7109375" style="268" customWidth="1"/>
    <col min="13061" max="13061" width="11.7109375" style="268" bestFit="1" customWidth="1"/>
    <col min="13062" max="13062" width="7.28515625" style="268" bestFit="1" customWidth="1"/>
    <col min="13063" max="13063" width="12" style="268" bestFit="1" customWidth="1"/>
    <col min="13064" max="13064" width="8" style="268" bestFit="1" customWidth="1"/>
    <col min="13065" max="13065" width="12.28515625" style="268" customWidth="1"/>
    <col min="13066" max="13066" width="8" style="268" bestFit="1" customWidth="1"/>
    <col min="13067" max="13306" width="11.42578125" style="268"/>
    <col min="13307" max="13307" width="7.28515625" style="268" customWidth="1"/>
    <col min="13308" max="13308" width="43.85546875" style="268" customWidth="1"/>
    <col min="13309" max="13309" width="14.140625" style="268" bestFit="1" customWidth="1"/>
    <col min="13310" max="13310" width="7" style="268" bestFit="1" customWidth="1"/>
    <col min="13311" max="13311" width="10.7109375" style="268" customWidth="1"/>
    <col min="13312" max="13312" width="5.42578125" style="268" bestFit="1" customWidth="1"/>
    <col min="13313" max="13313" width="10.7109375" style="268" customWidth="1"/>
    <col min="13314" max="13314" width="7.140625" style="268" bestFit="1" customWidth="1"/>
    <col min="13315" max="13315" width="11.85546875" style="268" bestFit="1" customWidth="1"/>
    <col min="13316" max="13316" width="7.7109375" style="268" customWidth="1"/>
    <col min="13317" max="13317" width="11.7109375" style="268" bestFit="1" customWidth="1"/>
    <col min="13318" max="13318" width="7.28515625" style="268" bestFit="1" customWidth="1"/>
    <col min="13319" max="13319" width="12" style="268" bestFit="1" customWidth="1"/>
    <col min="13320" max="13320" width="8" style="268" bestFit="1" customWidth="1"/>
    <col min="13321" max="13321" width="12.28515625" style="268" customWidth="1"/>
    <col min="13322" max="13322" width="8" style="268" bestFit="1" customWidth="1"/>
    <col min="13323" max="13562" width="11.42578125" style="268"/>
    <col min="13563" max="13563" width="7.28515625" style="268" customWidth="1"/>
    <col min="13564" max="13564" width="43.85546875" style="268" customWidth="1"/>
    <col min="13565" max="13565" width="14.140625" style="268" bestFit="1" customWidth="1"/>
    <col min="13566" max="13566" width="7" style="268" bestFit="1" customWidth="1"/>
    <col min="13567" max="13567" width="10.7109375" style="268" customWidth="1"/>
    <col min="13568" max="13568" width="5.42578125" style="268" bestFit="1" customWidth="1"/>
    <col min="13569" max="13569" width="10.7109375" style="268" customWidth="1"/>
    <col min="13570" max="13570" width="7.140625" style="268" bestFit="1" customWidth="1"/>
    <col min="13571" max="13571" width="11.85546875" style="268" bestFit="1" customWidth="1"/>
    <col min="13572" max="13572" width="7.7109375" style="268" customWidth="1"/>
    <col min="13573" max="13573" width="11.7109375" style="268" bestFit="1" customWidth="1"/>
    <col min="13574" max="13574" width="7.28515625" style="268" bestFit="1" customWidth="1"/>
    <col min="13575" max="13575" width="12" style="268" bestFit="1" customWidth="1"/>
    <col min="13576" max="13576" width="8" style="268" bestFit="1" customWidth="1"/>
    <col min="13577" max="13577" width="12.28515625" style="268" customWidth="1"/>
    <col min="13578" max="13578" width="8" style="268" bestFit="1" customWidth="1"/>
    <col min="13579" max="13818" width="11.42578125" style="268"/>
    <col min="13819" max="13819" width="7.28515625" style="268" customWidth="1"/>
    <col min="13820" max="13820" width="43.85546875" style="268" customWidth="1"/>
    <col min="13821" max="13821" width="14.140625" style="268" bestFit="1" customWidth="1"/>
    <col min="13822" max="13822" width="7" style="268" bestFit="1" customWidth="1"/>
    <col min="13823" max="13823" width="10.7109375" style="268" customWidth="1"/>
    <col min="13824" max="13824" width="5.42578125" style="268" bestFit="1" customWidth="1"/>
    <col min="13825" max="13825" width="10.7109375" style="268" customWidth="1"/>
    <col min="13826" max="13826" width="7.140625" style="268" bestFit="1" customWidth="1"/>
    <col min="13827" max="13827" width="11.85546875" style="268" bestFit="1" customWidth="1"/>
    <col min="13828" max="13828" width="7.7109375" style="268" customWidth="1"/>
    <col min="13829" max="13829" width="11.7109375" style="268" bestFit="1" customWidth="1"/>
    <col min="13830" max="13830" width="7.28515625" style="268" bestFit="1" customWidth="1"/>
    <col min="13831" max="13831" width="12" style="268" bestFit="1" customWidth="1"/>
    <col min="13832" max="13832" width="8" style="268" bestFit="1" customWidth="1"/>
    <col min="13833" max="13833" width="12.28515625" style="268" customWidth="1"/>
    <col min="13834" max="13834" width="8" style="268" bestFit="1" customWidth="1"/>
    <col min="13835" max="14074" width="11.42578125" style="268"/>
    <col min="14075" max="14075" width="7.28515625" style="268" customWidth="1"/>
    <col min="14076" max="14076" width="43.85546875" style="268" customWidth="1"/>
    <col min="14077" max="14077" width="14.140625" style="268" bestFit="1" customWidth="1"/>
    <col min="14078" max="14078" width="7" style="268" bestFit="1" customWidth="1"/>
    <col min="14079" max="14079" width="10.7109375" style="268" customWidth="1"/>
    <col min="14080" max="14080" width="5.42578125" style="268" bestFit="1" customWidth="1"/>
    <col min="14081" max="14081" width="10.7109375" style="268" customWidth="1"/>
    <col min="14082" max="14082" width="7.140625" style="268" bestFit="1" customWidth="1"/>
    <col min="14083" max="14083" width="11.85546875" style="268" bestFit="1" customWidth="1"/>
    <col min="14084" max="14084" width="7.7109375" style="268" customWidth="1"/>
    <col min="14085" max="14085" width="11.7109375" style="268" bestFit="1" customWidth="1"/>
    <col min="14086" max="14086" width="7.28515625" style="268" bestFit="1" customWidth="1"/>
    <col min="14087" max="14087" width="12" style="268" bestFit="1" customWidth="1"/>
    <col min="14088" max="14088" width="8" style="268" bestFit="1" customWidth="1"/>
    <col min="14089" max="14089" width="12.28515625" style="268" customWidth="1"/>
    <col min="14090" max="14090" width="8" style="268" bestFit="1" customWidth="1"/>
    <col min="14091" max="14330" width="11.42578125" style="268"/>
    <col min="14331" max="14331" width="7.28515625" style="268" customWidth="1"/>
    <col min="14332" max="14332" width="43.85546875" style="268" customWidth="1"/>
    <col min="14333" max="14333" width="14.140625" style="268" bestFit="1" customWidth="1"/>
    <col min="14334" max="14334" width="7" style="268" bestFit="1" customWidth="1"/>
    <col min="14335" max="14335" width="10.7109375" style="268" customWidth="1"/>
    <col min="14336" max="14336" width="5.42578125" style="268" bestFit="1" customWidth="1"/>
    <col min="14337" max="14337" width="10.7109375" style="268" customWidth="1"/>
    <col min="14338" max="14338" width="7.140625" style="268" bestFit="1" customWidth="1"/>
    <col min="14339" max="14339" width="11.85546875" style="268" bestFit="1" customWidth="1"/>
    <col min="14340" max="14340" width="7.7109375" style="268" customWidth="1"/>
    <col min="14341" max="14341" width="11.7109375" style="268" bestFit="1" customWidth="1"/>
    <col min="14342" max="14342" width="7.28515625" style="268" bestFit="1" customWidth="1"/>
    <col min="14343" max="14343" width="12" style="268" bestFit="1" customWidth="1"/>
    <col min="14344" max="14344" width="8" style="268" bestFit="1" customWidth="1"/>
    <col min="14345" max="14345" width="12.28515625" style="268" customWidth="1"/>
    <col min="14346" max="14346" width="8" style="268" bestFit="1" customWidth="1"/>
    <col min="14347" max="14586" width="11.42578125" style="268"/>
    <col min="14587" max="14587" width="7.28515625" style="268" customWidth="1"/>
    <col min="14588" max="14588" width="43.85546875" style="268" customWidth="1"/>
    <col min="14589" max="14589" width="14.140625" style="268" bestFit="1" customWidth="1"/>
    <col min="14590" max="14590" width="7" style="268" bestFit="1" customWidth="1"/>
    <col min="14591" max="14591" width="10.7109375" style="268" customWidth="1"/>
    <col min="14592" max="14592" width="5.42578125" style="268" bestFit="1" customWidth="1"/>
    <col min="14593" max="14593" width="10.7109375" style="268" customWidth="1"/>
    <col min="14594" max="14594" width="7.140625" style="268" bestFit="1" customWidth="1"/>
    <col min="14595" max="14595" width="11.85546875" style="268" bestFit="1" customWidth="1"/>
    <col min="14596" max="14596" width="7.7109375" style="268" customWidth="1"/>
    <col min="14597" max="14597" width="11.7109375" style="268" bestFit="1" customWidth="1"/>
    <col min="14598" max="14598" width="7.28515625" style="268" bestFit="1" customWidth="1"/>
    <col min="14599" max="14599" width="12" style="268" bestFit="1" customWidth="1"/>
    <col min="14600" max="14600" width="8" style="268" bestFit="1" customWidth="1"/>
    <col min="14601" max="14601" width="12.28515625" style="268" customWidth="1"/>
    <col min="14602" max="14602" width="8" style="268" bestFit="1" customWidth="1"/>
    <col min="14603" max="14842" width="11.42578125" style="268"/>
    <col min="14843" max="14843" width="7.28515625" style="268" customWidth="1"/>
    <col min="14844" max="14844" width="43.85546875" style="268" customWidth="1"/>
    <col min="14845" max="14845" width="14.140625" style="268" bestFit="1" customWidth="1"/>
    <col min="14846" max="14846" width="7" style="268" bestFit="1" customWidth="1"/>
    <col min="14847" max="14847" width="10.7109375" style="268" customWidth="1"/>
    <col min="14848" max="14848" width="5.42578125" style="268" bestFit="1" customWidth="1"/>
    <col min="14849" max="14849" width="10.7109375" style="268" customWidth="1"/>
    <col min="14850" max="14850" width="7.140625" style="268" bestFit="1" customWidth="1"/>
    <col min="14851" max="14851" width="11.85546875" style="268" bestFit="1" customWidth="1"/>
    <col min="14852" max="14852" width="7.7109375" style="268" customWidth="1"/>
    <col min="14853" max="14853" width="11.7109375" style="268" bestFit="1" customWidth="1"/>
    <col min="14854" max="14854" width="7.28515625" style="268" bestFit="1" customWidth="1"/>
    <col min="14855" max="14855" width="12" style="268" bestFit="1" customWidth="1"/>
    <col min="14856" max="14856" width="8" style="268" bestFit="1" customWidth="1"/>
    <col min="14857" max="14857" width="12.28515625" style="268" customWidth="1"/>
    <col min="14858" max="14858" width="8" style="268" bestFit="1" customWidth="1"/>
    <col min="14859" max="15098" width="11.42578125" style="268"/>
    <col min="15099" max="15099" width="7.28515625" style="268" customWidth="1"/>
    <col min="15100" max="15100" width="43.85546875" style="268" customWidth="1"/>
    <col min="15101" max="15101" width="14.140625" style="268" bestFit="1" customWidth="1"/>
    <col min="15102" max="15102" width="7" style="268" bestFit="1" customWidth="1"/>
    <col min="15103" max="15103" width="10.7109375" style="268" customWidth="1"/>
    <col min="15104" max="15104" width="5.42578125" style="268" bestFit="1" customWidth="1"/>
    <col min="15105" max="15105" width="10.7109375" style="268" customWidth="1"/>
    <col min="15106" max="15106" width="7.140625" style="268" bestFit="1" customWidth="1"/>
    <col min="15107" max="15107" width="11.85546875" style="268" bestFit="1" customWidth="1"/>
    <col min="15108" max="15108" width="7.7109375" style="268" customWidth="1"/>
    <col min="15109" max="15109" width="11.7109375" style="268" bestFit="1" customWidth="1"/>
    <col min="15110" max="15110" width="7.28515625" style="268" bestFit="1" customWidth="1"/>
    <col min="15111" max="15111" width="12" style="268" bestFit="1" customWidth="1"/>
    <col min="15112" max="15112" width="8" style="268" bestFit="1" customWidth="1"/>
    <col min="15113" max="15113" width="12.28515625" style="268" customWidth="1"/>
    <col min="15114" max="15114" width="8" style="268" bestFit="1" customWidth="1"/>
    <col min="15115" max="15354" width="11.42578125" style="268"/>
    <col min="15355" max="15355" width="7.28515625" style="268" customWidth="1"/>
    <col min="15356" max="15356" width="43.85546875" style="268" customWidth="1"/>
    <col min="15357" max="15357" width="14.140625" style="268" bestFit="1" customWidth="1"/>
    <col min="15358" max="15358" width="7" style="268" bestFit="1" customWidth="1"/>
    <col min="15359" max="15359" width="10.7109375" style="268" customWidth="1"/>
    <col min="15360" max="15360" width="5.42578125" style="268" bestFit="1" customWidth="1"/>
    <col min="15361" max="15361" width="10.7109375" style="268" customWidth="1"/>
    <col min="15362" max="15362" width="7.140625" style="268" bestFit="1" customWidth="1"/>
    <col min="15363" max="15363" width="11.85546875" style="268" bestFit="1" customWidth="1"/>
    <col min="15364" max="15364" width="7.7109375" style="268" customWidth="1"/>
    <col min="15365" max="15365" width="11.7109375" style="268" bestFit="1" customWidth="1"/>
    <col min="15366" max="15366" width="7.28515625" style="268" bestFit="1" customWidth="1"/>
    <col min="15367" max="15367" width="12" style="268" bestFit="1" customWidth="1"/>
    <col min="15368" max="15368" width="8" style="268" bestFit="1" customWidth="1"/>
    <col min="15369" max="15369" width="12.28515625" style="268" customWidth="1"/>
    <col min="15370" max="15370" width="8" style="268" bestFit="1" customWidth="1"/>
    <col min="15371" max="15610" width="11.42578125" style="268"/>
    <col min="15611" max="15611" width="7.28515625" style="268" customWidth="1"/>
    <col min="15612" max="15612" width="43.85546875" style="268" customWidth="1"/>
    <col min="15613" max="15613" width="14.140625" style="268" bestFit="1" customWidth="1"/>
    <col min="15614" max="15614" width="7" style="268" bestFit="1" customWidth="1"/>
    <col min="15615" max="15615" width="10.7109375" style="268" customWidth="1"/>
    <col min="15616" max="15616" width="5.42578125" style="268" bestFit="1" customWidth="1"/>
    <col min="15617" max="15617" width="10.7109375" style="268" customWidth="1"/>
    <col min="15618" max="15618" width="7.140625" style="268" bestFit="1" customWidth="1"/>
    <col min="15619" max="15619" width="11.85546875" style="268" bestFit="1" customWidth="1"/>
    <col min="15620" max="15620" width="7.7109375" style="268" customWidth="1"/>
    <col min="15621" max="15621" width="11.7109375" style="268" bestFit="1" customWidth="1"/>
    <col min="15622" max="15622" width="7.28515625" style="268" bestFit="1" customWidth="1"/>
    <col min="15623" max="15623" width="12" style="268" bestFit="1" customWidth="1"/>
    <col min="15624" max="15624" width="8" style="268" bestFit="1" customWidth="1"/>
    <col min="15625" max="15625" width="12.28515625" style="268" customWidth="1"/>
    <col min="15626" max="15626" width="8" style="268" bestFit="1" customWidth="1"/>
    <col min="15627" max="15866" width="11.42578125" style="268"/>
    <col min="15867" max="15867" width="7.28515625" style="268" customWidth="1"/>
    <col min="15868" max="15868" width="43.85546875" style="268" customWidth="1"/>
    <col min="15869" max="15869" width="14.140625" style="268" bestFit="1" customWidth="1"/>
    <col min="15870" max="15870" width="7" style="268" bestFit="1" customWidth="1"/>
    <col min="15871" max="15871" width="10.7109375" style="268" customWidth="1"/>
    <col min="15872" max="15872" width="5.42578125" style="268" bestFit="1" customWidth="1"/>
    <col min="15873" max="15873" width="10.7109375" style="268" customWidth="1"/>
    <col min="15874" max="15874" width="7.140625" style="268" bestFit="1" customWidth="1"/>
    <col min="15875" max="15875" width="11.85546875" style="268" bestFit="1" customWidth="1"/>
    <col min="15876" max="15876" width="7.7109375" style="268" customWidth="1"/>
    <col min="15877" max="15877" width="11.7109375" style="268" bestFit="1" customWidth="1"/>
    <col min="15878" max="15878" width="7.28515625" style="268" bestFit="1" customWidth="1"/>
    <col min="15879" max="15879" width="12" style="268" bestFit="1" customWidth="1"/>
    <col min="15880" max="15880" width="8" style="268" bestFit="1" customWidth="1"/>
    <col min="15881" max="15881" width="12.28515625" style="268" customWidth="1"/>
    <col min="15882" max="15882" width="8" style="268" bestFit="1" customWidth="1"/>
    <col min="15883" max="16122" width="11.42578125" style="268"/>
    <col min="16123" max="16123" width="7.28515625" style="268" customWidth="1"/>
    <col min="16124" max="16124" width="43.85546875" style="268" customWidth="1"/>
    <col min="16125" max="16125" width="14.140625" style="268" bestFit="1" customWidth="1"/>
    <col min="16126" max="16126" width="7" style="268" bestFit="1" customWidth="1"/>
    <col min="16127" max="16127" width="10.7109375" style="268" customWidth="1"/>
    <col min="16128" max="16128" width="5.42578125" style="268" bestFit="1" customWidth="1"/>
    <col min="16129" max="16129" width="10.7109375" style="268" customWidth="1"/>
    <col min="16130" max="16130" width="7.140625" style="268" bestFit="1" customWidth="1"/>
    <col min="16131" max="16131" width="11.85546875" style="268" bestFit="1" customWidth="1"/>
    <col min="16132" max="16132" width="7.7109375" style="268" customWidth="1"/>
    <col min="16133" max="16133" width="11.7109375" style="268" bestFit="1" customWidth="1"/>
    <col min="16134" max="16134" width="7.28515625" style="268" bestFit="1" customWidth="1"/>
    <col min="16135" max="16135" width="12" style="268" bestFit="1" customWidth="1"/>
    <col min="16136" max="16136" width="8" style="268" bestFit="1" customWidth="1"/>
    <col min="16137" max="16137" width="12.28515625" style="268" customWidth="1"/>
    <col min="16138" max="16138" width="8" style="268" bestFit="1" customWidth="1"/>
    <col min="16139" max="16384" width="11.42578125" style="268"/>
  </cols>
  <sheetData>
    <row r="1" spans="1:11" customFormat="1" ht="25.5" customHeight="1">
      <c r="A1" s="389" t="s">
        <v>240</v>
      </c>
      <c r="B1" s="390"/>
      <c r="C1" s="390"/>
      <c r="D1" s="390"/>
      <c r="E1" s="390"/>
      <c r="F1" s="390"/>
      <c r="G1" s="390"/>
      <c r="H1" s="390"/>
      <c r="I1" s="390"/>
      <c r="J1" s="390"/>
    </row>
    <row r="2" spans="1:11" customFormat="1" ht="25.5" customHeight="1">
      <c r="A2" s="1"/>
      <c r="B2" s="388" t="s">
        <v>7</v>
      </c>
      <c r="C2" s="388"/>
      <c r="D2" s="388"/>
      <c r="E2" s="388"/>
      <c r="F2" s="388"/>
      <c r="G2" s="388"/>
      <c r="H2" s="388"/>
      <c r="I2" s="388"/>
    </row>
    <row r="3" spans="1:11" customFormat="1" ht="25.5" customHeight="1">
      <c r="A3" s="301"/>
      <c r="B3" s="302" t="s">
        <v>241</v>
      </c>
      <c r="C3" s="166"/>
      <c r="D3" s="166"/>
      <c r="E3" s="1"/>
      <c r="F3" s="166"/>
      <c r="G3" s="389" t="s">
        <v>242</v>
      </c>
      <c r="H3" s="390"/>
      <c r="I3" s="390"/>
    </row>
    <row r="4" spans="1:11">
      <c r="A4" s="270"/>
      <c r="B4" s="271"/>
      <c r="C4" s="272"/>
      <c r="D4" s="273"/>
      <c r="E4" s="272"/>
      <c r="F4" s="273"/>
      <c r="G4" s="270"/>
      <c r="H4" s="270"/>
      <c r="I4" s="270"/>
      <c r="J4" s="270"/>
      <c r="K4" s="270"/>
    </row>
    <row r="5" spans="1:11" ht="15">
      <c r="A5" s="274"/>
      <c r="B5" s="392" t="s">
        <v>229</v>
      </c>
      <c r="C5" s="274" t="s">
        <v>230</v>
      </c>
      <c r="D5" s="274">
        <v>100</v>
      </c>
      <c r="E5" s="394" t="s">
        <v>231</v>
      </c>
      <c r="F5" s="395"/>
      <c r="G5" s="395"/>
      <c r="H5" s="395"/>
      <c r="I5" s="395"/>
      <c r="J5" s="396"/>
      <c r="K5" s="270"/>
    </row>
    <row r="6" spans="1:11" ht="15">
      <c r="A6" s="275" t="s">
        <v>3</v>
      </c>
      <c r="B6" s="393"/>
      <c r="C6" s="276" t="s">
        <v>221</v>
      </c>
      <c r="D6" s="276" t="s">
        <v>232</v>
      </c>
      <c r="E6" s="394" t="s">
        <v>233</v>
      </c>
      <c r="F6" s="396"/>
      <c r="G6" s="394" t="s">
        <v>234</v>
      </c>
      <c r="H6" s="396"/>
      <c r="I6" s="394" t="s">
        <v>235</v>
      </c>
      <c r="J6" s="396"/>
      <c r="K6" s="270"/>
    </row>
    <row r="7" spans="1:11" ht="15" customHeight="1">
      <c r="A7" s="277" t="s">
        <v>236</v>
      </c>
      <c r="B7" s="278" t="str">
        <f>ORÇ.GERAL!C11</f>
        <v>SERVIÇOS PRELIMINARES</v>
      </c>
      <c r="C7" s="278">
        <f>ORÇ.GERAL!L19</f>
        <v>12052.95</v>
      </c>
      <c r="D7" s="278"/>
      <c r="E7" s="278"/>
      <c r="F7" s="278"/>
      <c r="G7" s="278"/>
      <c r="H7" s="278"/>
      <c r="I7" s="278"/>
      <c r="J7" s="278"/>
      <c r="K7" s="270"/>
    </row>
    <row r="8" spans="1:11" ht="18" customHeight="1">
      <c r="A8" s="279" t="s">
        <v>20</v>
      </c>
      <c r="B8" s="290" t="str">
        <f>ORÇ.GERAL!E12</f>
        <v>Placa de obra em chapa de aço galvanizado</v>
      </c>
      <c r="C8" s="280">
        <f>ORÇ.GERAL!L12</f>
        <v>1201.8900000000001</v>
      </c>
      <c r="D8" s="281">
        <f>C8/$C$27</f>
        <v>3.8961957168850677E-3</v>
      </c>
      <c r="E8" s="282">
        <f t="shared" ref="E8:E14" si="0">F8*C8</f>
        <v>1201.8900000000001</v>
      </c>
      <c r="F8" s="283">
        <v>1</v>
      </c>
      <c r="G8" s="284">
        <v>0</v>
      </c>
      <c r="H8" s="285">
        <v>0</v>
      </c>
      <c r="I8" s="284">
        <v>0</v>
      </c>
      <c r="J8" s="285">
        <v>0</v>
      </c>
      <c r="K8" s="270"/>
    </row>
    <row r="9" spans="1:11" ht="15">
      <c r="A9" s="279" t="s">
        <v>21</v>
      </c>
      <c r="B9" s="290" t="str">
        <f>ORÇ.GERAL!E13</f>
        <v>Mobilização, manobra e desmobilização</v>
      </c>
      <c r="C9" s="280">
        <f>ORÇ.GERAL!L13</f>
        <v>6048.59</v>
      </c>
      <c r="D9" s="281">
        <f t="shared" ref="D9:D14" si="1">C9/$C$27</f>
        <v>1.9607859663691229E-2</v>
      </c>
      <c r="E9" s="282">
        <f t="shared" si="0"/>
        <v>6048.59</v>
      </c>
      <c r="F9" s="283">
        <v>1</v>
      </c>
      <c r="G9" s="284">
        <v>0</v>
      </c>
      <c r="H9" s="285">
        <v>0</v>
      </c>
      <c r="I9" s="284">
        <v>0</v>
      </c>
      <c r="J9" s="285">
        <v>0</v>
      </c>
      <c r="K9" s="270"/>
    </row>
    <row r="10" spans="1:11" ht="30" customHeight="1">
      <c r="A10" s="279" t="s">
        <v>22</v>
      </c>
      <c r="B10" s="290" t="str">
        <f>ORÇ.GERAL!E14</f>
        <v>Banheiro químico com lavatório considerando limpeza semanal</v>
      </c>
      <c r="C10" s="280">
        <f>ORÇ.GERAL!L14</f>
        <v>2708.37</v>
      </c>
      <c r="D10" s="281">
        <f t="shared" si="1"/>
        <v>8.7797881617618992E-3</v>
      </c>
      <c r="E10" s="282">
        <f t="shared" si="0"/>
        <v>902.69972099999995</v>
      </c>
      <c r="F10" s="281">
        <v>0.33329999999999999</v>
      </c>
      <c r="G10" s="284">
        <f>H10*C10</f>
        <v>902.69972099999995</v>
      </c>
      <c r="H10" s="281">
        <v>0.33329999999999999</v>
      </c>
      <c r="I10" s="284">
        <f>J10*C10</f>
        <v>902.69972099999995</v>
      </c>
      <c r="J10" s="281">
        <v>0.33329999999999999</v>
      </c>
      <c r="K10" s="270"/>
    </row>
    <row r="11" spans="1:11" ht="39.950000000000003" customHeight="1">
      <c r="A11" s="279" t="s">
        <v>26</v>
      </c>
      <c r="B11" s="290" t="str">
        <f>ORÇ.GERAL!E15</f>
        <v>Locação de obra com equipamentos topográficos, acompanhamento, levantamento, seções e nota de serviço</v>
      </c>
      <c r="C11" s="280">
        <f>ORÇ.GERAL!L15</f>
        <v>1653.4</v>
      </c>
      <c r="D11" s="281">
        <f t="shared" si="1"/>
        <v>5.3598665421109842E-3</v>
      </c>
      <c r="E11" s="282">
        <f t="shared" si="0"/>
        <v>1653.4</v>
      </c>
      <c r="F11" s="281">
        <v>1</v>
      </c>
      <c r="G11" s="284">
        <v>0</v>
      </c>
      <c r="H11" s="285">
        <v>0</v>
      </c>
      <c r="I11" s="284">
        <v>0</v>
      </c>
      <c r="J11" s="285">
        <v>0</v>
      </c>
      <c r="K11" s="270"/>
    </row>
    <row r="12" spans="1:11" ht="30" customHeight="1">
      <c r="A12" s="279" t="s">
        <v>28</v>
      </c>
      <c r="B12" s="290" t="str">
        <f>ORÇ.GERAL!E16</f>
        <v>Barreira de sinalização tipo I de direcionamento ou bloqueio - utilização de 10 vezes</v>
      </c>
      <c r="C12" s="280">
        <f>ORÇ.GERAL!L16</f>
        <v>337.08</v>
      </c>
      <c r="D12" s="281">
        <f t="shared" si="1"/>
        <v>1.0927203423338396E-3</v>
      </c>
      <c r="E12" s="282">
        <f t="shared" si="0"/>
        <v>112.34876399999999</v>
      </c>
      <c r="F12" s="281">
        <v>0.33329999999999999</v>
      </c>
      <c r="G12" s="284">
        <f>H12*C12</f>
        <v>112.34876399999999</v>
      </c>
      <c r="H12" s="281">
        <v>0.33329999999999999</v>
      </c>
      <c r="I12" s="284">
        <f>J12*C12</f>
        <v>112.34876399999999</v>
      </c>
      <c r="J12" s="281">
        <v>0.33329999999999999</v>
      </c>
      <c r="K12" s="270"/>
    </row>
    <row r="13" spans="1:11" ht="30" customHeight="1">
      <c r="A13" s="279" t="s">
        <v>31</v>
      </c>
      <c r="B13" s="290" t="str">
        <f>ORÇ.GERAL!E17</f>
        <v>Cone plástico para canalização de trânsito - utilização de 5 vezes</v>
      </c>
      <c r="C13" s="280">
        <f>ORÇ.GERAL!L17</f>
        <v>88.92</v>
      </c>
      <c r="D13" s="281">
        <f t="shared" si="1"/>
        <v>2.8825410240988791E-4</v>
      </c>
      <c r="E13" s="282">
        <f t="shared" si="0"/>
        <v>29.637035999999998</v>
      </c>
      <c r="F13" s="281">
        <v>0.33329999999999999</v>
      </c>
      <c r="G13" s="284">
        <f>H13*C13</f>
        <v>29.637035999999998</v>
      </c>
      <c r="H13" s="281">
        <v>0.33329999999999999</v>
      </c>
      <c r="I13" s="284">
        <f>J13*C13</f>
        <v>29.637035999999998</v>
      </c>
      <c r="J13" s="281">
        <v>0.33329999999999999</v>
      </c>
      <c r="K13" s="270"/>
    </row>
    <row r="14" spans="1:11" ht="30" customHeight="1">
      <c r="A14" s="279" t="s">
        <v>32</v>
      </c>
      <c r="B14" s="290" t="str">
        <f>ORÇ.GERAL!E18</f>
        <v>Fita zebrada em dispositivos de canalização de trânsito</v>
      </c>
      <c r="C14" s="280">
        <f>ORÇ.GERAL!L18</f>
        <v>14.7</v>
      </c>
      <c r="D14" s="299">
        <f t="shared" si="1"/>
        <v>4.7653343515804682E-5</v>
      </c>
      <c r="E14" s="282">
        <f t="shared" si="0"/>
        <v>4.8995099999999994</v>
      </c>
      <c r="F14" s="281">
        <v>0.33329999999999999</v>
      </c>
      <c r="G14" s="284">
        <f>H14*C14</f>
        <v>4.8995099999999994</v>
      </c>
      <c r="H14" s="281">
        <v>0.33329999999999999</v>
      </c>
      <c r="I14" s="284">
        <f>J14*C14</f>
        <v>4.8995099999999994</v>
      </c>
      <c r="J14" s="281">
        <v>0.33329999999999999</v>
      </c>
      <c r="K14" s="270"/>
    </row>
    <row r="15" spans="1:11">
      <c r="A15" s="286">
        <v>2</v>
      </c>
      <c r="B15" s="287" t="str">
        <f>ORÇ.GERAL!E20</f>
        <v>ESTRUTURA</v>
      </c>
      <c r="C15" s="287">
        <f>ORÇ.GERAL!L24</f>
        <v>289708.56</v>
      </c>
      <c r="D15" s="287"/>
      <c r="E15" s="287"/>
      <c r="F15" s="287"/>
      <c r="G15" s="287"/>
      <c r="H15" s="287"/>
      <c r="I15" s="287"/>
      <c r="J15" s="287"/>
      <c r="K15" s="270"/>
    </row>
    <row r="16" spans="1:11" ht="80.099999999999994" customHeight="1">
      <c r="A16" s="289" t="s">
        <v>25</v>
      </c>
      <c r="B16" s="290" t="str">
        <f>ORÇ.GERAL!E21</f>
        <v>Passarela em estrutura metálica, perfil "I", engastada na lateral da ponte, longarina em perfil U fixado na transversal, aplicação de galvanização e pintura eletrostática na cor verde folha, conforme projeto. Incluso material e mão de obra para montagem da estrutura. Largura: 2,75m</v>
      </c>
      <c r="C16" s="280">
        <f>ORÇ.GERAL!L21</f>
        <v>174664.95</v>
      </c>
      <c r="D16" s="288">
        <f>C16/$C$27</f>
        <v>0.5662155688789694</v>
      </c>
      <c r="E16" s="282">
        <f>F16*C16</f>
        <v>34932.990000000005</v>
      </c>
      <c r="F16" s="288">
        <v>0.2</v>
      </c>
      <c r="G16" s="282">
        <f>H16*C16</f>
        <v>69865.98000000001</v>
      </c>
      <c r="H16" s="288">
        <v>0.4</v>
      </c>
      <c r="I16" s="282">
        <f>J16*C16</f>
        <v>69865.98000000001</v>
      </c>
      <c r="J16" s="288">
        <v>0.4</v>
      </c>
      <c r="K16" s="270"/>
    </row>
    <row r="17" spans="1:11" ht="54.95" customHeight="1">
      <c r="A17" s="289" t="s">
        <v>6</v>
      </c>
      <c r="B17" s="290" t="str">
        <f>ORÇ.GERAL!E22</f>
        <v>Chapa piso xadrez em alumínio fixada sobre longarinas em perfil U, conforme projeto. Materiial e mão de obra para montagem. Largura: 2,00m</v>
      </c>
      <c r="C17" s="280">
        <f>ORÇ.GERAL!L22</f>
        <v>72879.360000000001</v>
      </c>
      <c r="D17" s="288">
        <f t="shared" ref="D17:D18" si="2">C17/$C$27</f>
        <v>0.23625477396544184</v>
      </c>
      <c r="E17" s="282">
        <f t="shared" ref="E17:E18" si="3">F17*C17</f>
        <v>14575.872000000001</v>
      </c>
      <c r="F17" s="288">
        <v>0.2</v>
      </c>
      <c r="G17" s="282">
        <f t="shared" ref="G17:G18" si="4">H17*C17</f>
        <v>29151.744000000002</v>
      </c>
      <c r="H17" s="288">
        <v>0.4</v>
      </c>
      <c r="I17" s="282">
        <f t="shared" ref="I17:I18" si="5">J17*C17</f>
        <v>29151.744000000002</v>
      </c>
      <c r="J17" s="288">
        <v>0.4</v>
      </c>
      <c r="K17" s="270"/>
    </row>
    <row r="18" spans="1:11" ht="54.95" customHeight="1">
      <c r="A18" s="289" t="s">
        <v>126</v>
      </c>
      <c r="B18" s="290" t="str">
        <f>ORÇ.GERAL!E23</f>
        <v>Guarda-corpo em estrutura metálica com aplicação de galvanização e pintura eletrostática verde folha, conforme projeto. Incluso material e mão de obra para montagem. H:1,14m.</v>
      </c>
      <c r="C18" s="280">
        <f>ORÇ.GERAL!L23</f>
        <v>42164.25</v>
      </c>
      <c r="D18" s="288">
        <f t="shared" si="2"/>
        <v>0.13668486322015425</v>
      </c>
      <c r="E18" s="282">
        <f t="shared" si="3"/>
        <v>8432.85</v>
      </c>
      <c r="F18" s="288">
        <v>0.2</v>
      </c>
      <c r="G18" s="282">
        <f t="shared" si="4"/>
        <v>16865.7</v>
      </c>
      <c r="H18" s="288">
        <v>0.4</v>
      </c>
      <c r="I18" s="282">
        <f t="shared" si="5"/>
        <v>16865.7</v>
      </c>
      <c r="J18" s="288">
        <v>0.4</v>
      </c>
      <c r="K18" s="270"/>
    </row>
    <row r="19" spans="1:11">
      <c r="A19" s="286">
        <v>3</v>
      </c>
      <c r="B19" s="287" t="str">
        <f>ORÇ.GERAL!E25</f>
        <v>OBRAS COMPLEMENTARES</v>
      </c>
      <c r="C19" s="287">
        <f>ORÇ.GERAL!L33</f>
        <v>6716.32</v>
      </c>
      <c r="D19" s="287"/>
      <c r="E19" s="287"/>
      <c r="F19" s="287"/>
      <c r="G19" s="287"/>
      <c r="H19" s="287"/>
      <c r="I19" s="287"/>
      <c r="J19" s="287"/>
      <c r="K19" s="270"/>
    </row>
    <row r="20" spans="1:11" ht="30" customHeight="1">
      <c r="A20" s="289" t="s">
        <v>132</v>
      </c>
      <c r="B20" s="290" t="str">
        <f>ORÇ.GERAL!E26</f>
        <v>Demolição de alvenaria de bloco furado, de forma manual, sem reaproveitamento.</v>
      </c>
      <c r="C20" s="280">
        <f>ORÇ.GERAL!L26</f>
        <v>163.13999999999999</v>
      </c>
      <c r="D20" s="288">
        <f>C20/$C$27</f>
        <v>5.2885486130397111E-4</v>
      </c>
      <c r="E20" s="282">
        <f>F20*C20</f>
        <v>163.13999999999999</v>
      </c>
      <c r="F20" s="288">
        <v>1</v>
      </c>
      <c r="G20" s="282">
        <f>H20*C20</f>
        <v>0</v>
      </c>
      <c r="H20" s="288">
        <v>0</v>
      </c>
      <c r="I20" s="282">
        <f>J20*C20</f>
        <v>0</v>
      </c>
      <c r="J20" s="288">
        <v>0</v>
      </c>
      <c r="K20" s="270"/>
    </row>
    <row r="21" spans="1:11" ht="30" customHeight="1">
      <c r="A21" s="298" t="s">
        <v>135</v>
      </c>
      <c r="B21" s="297" t="str">
        <f>ORÇ.GERAL!E27</f>
        <v>Muro em alvenaria com fundação, reboco 2 faces, altura útil 1,80m</v>
      </c>
      <c r="C21" s="291">
        <f>ORÇ.GERAL!L27</f>
        <v>2090.48</v>
      </c>
      <c r="D21" s="288">
        <f t="shared" ref="D21:D26" si="6">C21/$C$27</f>
        <v>6.776759289314243E-3</v>
      </c>
      <c r="E21" s="282">
        <f t="shared" ref="E21:E26" si="7">F21*C21</f>
        <v>0</v>
      </c>
      <c r="F21" s="288">
        <v>0</v>
      </c>
      <c r="G21" s="282">
        <f t="shared" ref="G21:G26" si="8">H21*C21</f>
        <v>0</v>
      </c>
      <c r="H21" s="288">
        <v>0</v>
      </c>
      <c r="I21" s="282">
        <f t="shared" ref="I21:I26" si="9">J21*C21</f>
        <v>2090.48</v>
      </c>
      <c r="J21" s="288">
        <v>1</v>
      </c>
      <c r="K21" s="270"/>
    </row>
    <row r="22" spans="1:11" ht="45" customHeight="1">
      <c r="A22" s="298" t="s">
        <v>169</v>
      </c>
      <c r="B22" s="297" t="str">
        <f>ORÇ.GERAL!E28</f>
        <v>Execução de passeio em piso intertravado, com bloco retangular cor natural de 20x10cm, espessura de 6cm.</v>
      </c>
      <c r="C22" s="291">
        <f>ORÇ.GERAL!L28</f>
        <v>523.91</v>
      </c>
      <c r="D22" s="288">
        <f t="shared" si="6"/>
        <v>1.6983716463513762E-3</v>
      </c>
      <c r="E22" s="282">
        <f t="shared" si="7"/>
        <v>0</v>
      </c>
      <c r="F22" s="288">
        <v>0</v>
      </c>
      <c r="G22" s="282">
        <f t="shared" si="8"/>
        <v>0</v>
      </c>
      <c r="H22" s="288">
        <v>0</v>
      </c>
      <c r="I22" s="282">
        <f t="shared" si="9"/>
        <v>523.91</v>
      </c>
      <c r="J22" s="288">
        <v>1</v>
      </c>
      <c r="K22" s="270"/>
    </row>
    <row r="23" spans="1:11" ht="39.950000000000003" customHeight="1">
      <c r="A23" s="298" t="s">
        <v>171</v>
      </c>
      <c r="B23" s="297" t="str">
        <f>ORÇ.GERAL!E29</f>
        <v>Demolição de pavimento intertravado, de forma manual, com reaproveitamento de 50% dos materiais</v>
      </c>
      <c r="C23" s="291">
        <f>ORÇ.GERAL!L29</f>
        <v>136.24</v>
      </c>
      <c r="D23" s="288">
        <f t="shared" si="6"/>
        <v>4.4165248439409732E-4</v>
      </c>
      <c r="E23" s="282">
        <f t="shared" si="7"/>
        <v>68.12</v>
      </c>
      <c r="F23" s="288">
        <v>0.5</v>
      </c>
      <c r="G23" s="282">
        <f t="shared" si="8"/>
        <v>0</v>
      </c>
      <c r="H23" s="288">
        <v>0</v>
      </c>
      <c r="I23" s="282">
        <f t="shared" si="9"/>
        <v>68.12</v>
      </c>
      <c r="J23" s="288">
        <v>0.5</v>
      </c>
      <c r="K23" s="270"/>
    </row>
    <row r="24" spans="1:11" ht="39.950000000000003" customHeight="1">
      <c r="A24" s="298" t="s">
        <v>199</v>
      </c>
      <c r="B24" s="297" t="str">
        <f>ORÇ.GERAL!E30</f>
        <v>Lixamento com lixa e tratamento do concreto para recuperação do guarda corpo existene</v>
      </c>
      <c r="C24" s="291">
        <f>ORÇ.GERAL!L30</f>
        <v>1016.71</v>
      </c>
      <c r="D24" s="288">
        <f t="shared" si="6"/>
        <v>3.2958932575478761E-3</v>
      </c>
      <c r="E24" s="282">
        <f t="shared" si="7"/>
        <v>1016.71</v>
      </c>
      <c r="F24" s="288">
        <v>1</v>
      </c>
      <c r="G24" s="282">
        <f t="shared" si="8"/>
        <v>0</v>
      </c>
      <c r="H24" s="288">
        <v>0</v>
      </c>
      <c r="I24" s="282">
        <f t="shared" si="9"/>
        <v>0</v>
      </c>
      <c r="J24" s="288">
        <v>0</v>
      </c>
      <c r="K24" s="270"/>
    </row>
    <row r="25" spans="1:11" ht="45" customHeight="1">
      <c r="A25" s="298" t="s">
        <v>201</v>
      </c>
      <c r="B25" s="297" t="str">
        <f>ORÇ.GERAL!E31</f>
        <v>Pintura acrílica para sinalização horizontal em piso cimentado (pintura dos guarda corpos existentes) na cor amarelo ouro</v>
      </c>
      <c r="C25" s="291">
        <f>ORÇ.GERAL!L31</f>
        <v>2483.63</v>
      </c>
      <c r="D25" s="288">
        <f t="shared" si="6"/>
        <v>8.051243099058367E-3</v>
      </c>
      <c r="E25" s="282">
        <f t="shared" si="7"/>
        <v>2483.63</v>
      </c>
      <c r="F25" s="288">
        <v>1</v>
      </c>
      <c r="G25" s="282">
        <f t="shared" si="8"/>
        <v>0</v>
      </c>
      <c r="H25" s="288">
        <v>0</v>
      </c>
      <c r="I25" s="282">
        <f t="shared" si="9"/>
        <v>0</v>
      </c>
      <c r="J25" s="288">
        <v>0</v>
      </c>
      <c r="K25" s="270"/>
    </row>
    <row r="26" spans="1:11" ht="30" customHeight="1">
      <c r="A26" s="298" t="s">
        <v>205</v>
      </c>
      <c r="B26" s="297" t="str">
        <f>ORÇ.GERAL!E32</f>
        <v>Execução de guarda corpo em concreto armado</v>
      </c>
      <c r="C26" s="291">
        <f>ORÇ.GERAL!L32</f>
        <v>302.20999999999998</v>
      </c>
      <c r="D26" s="288">
        <f t="shared" si="6"/>
        <v>9.7968142475587288E-4</v>
      </c>
      <c r="E26" s="282">
        <f t="shared" si="7"/>
        <v>302.20999999999998</v>
      </c>
      <c r="F26" s="288">
        <v>1</v>
      </c>
      <c r="G26" s="282">
        <f t="shared" si="8"/>
        <v>0</v>
      </c>
      <c r="H26" s="288">
        <v>0</v>
      </c>
      <c r="I26" s="282">
        <f t="shared" si="9"/>
        <v>0</v>
      </c>
      <c r="J26" s="288">
        <v>0</v>
      </c>
      <c r="K26" s="270"/>
    </row>
    <row r="27" spans="1:11" ht="15.75">
      <c r="A27" s="391" t="s">
        <v>237</v>
      </c>
      <c r="B27" s="391"/>
      <c r="C27" s="305">
        <f>ROUND(C7+C15+C19,2)</f>
        <v>308477.83</v>
      </c>
      <c r="D27" s="306">
        <f>ROUND(SUM(D8:D14)+SUM(D16:D18)+SUM(D20:D26),2)</f>
        <v>1</v>
      </c>
      <c r="E27" s="282">
        <f>ROUND(E8+E9+E10+E11+E12+E13+E14+E16+E17+E18+E20+E21+E22+E23+E24+E25+E26,2)</f>
        <v>71928.990000000005</v>
      </c>
      <c r="F27" s="292">
        <f>E27/C27</f>
        <v>0.23317393668128436</v>
      </c>
      <c r="G27" s="284">
        <f>ROUND(G8+G9+G10+G11+G12+G13+G14+G16+G17+G18+G20+G21+G22+G23+G24+G25+G26,2)</f>
        <v>116933.01</v>
      </c>
      <c r="H27" s="293">
        <f>G27/C27</f>
        <v>0.37906455060319888</v>
      </c>
      <c r="I27" s="284">
        <f>ROUND(I8+I9+I10+I11+I12+I13+I14+I16+I17+I18+I20+I21+I22+I23+I24+I25+I26,2)</f>
        <v>119615.52</v>
      </c>
      <c r="J27" s="293">
        <f>I27/C27</f>
        <v>0.38776050778106158</v>
      </c>
      <c r="K27" s="270"/>
    </row>
    <row r="28" spans="1:11" ht="15.75">
      <c r="A28" s="391" t="s">
        <v>238</v>
      </c>
      <c r="B28" s="391"/>
      <c r="C28" s="307">
        <f>ROUND(C7+C15+C19,2)</f>
        <v>308477.83</v>
      </c>
      <c r="D28" s="308">
        <f>D27</f>
        <v>1</v>
      </c>
      <c r="E28" s="282">
        <f>E27</f>
        <v>71928.990000000005</v>
      </c>
      <c r="F28" s="292">
        <f>E28/C28</f>
        <v>0.23317393668128436</v>
      </c>
      <c r="G28" s="284">
        <f>ROUND(E28+G27,2)</f>
        <v>188862</v>
      </c>
      <c r="H28" s="304">
        <f>G28/C27</f>
        <v>0.61223848728448327</v>
      </c>
      <c r="I28" s="284">
        <f>ROUND(I27+G28,2)</f>
        <v>308477.52</v>
      </c>
      <c r="J28" s="304">
        <f>I28/C27</f>
        <v>0.9999989950655449</v>
      </c>
      <c r="K28" s="270"/>
    </row>
    <row r="29" spans="1:11">
      <c r="A29" s="294" t="s">
        <v>239</v>
      </c>
      <c r="B29" s="294"/>
      <c r="C29" s="295"/>
      <c r="D29" s="295"/>
      <c r="E29" s="295"/>
      <c r="F29" s="295"/>
      <c r="G29" s="295"/>
      <c r="H29" s="295"/>
      <c r="I29" s="295"/>
      <c r="J29" s="295"/>
      <c r="K29" s="270"/>
    </row>
    <row r="30" spans="1:11" ht="15">
      <c r="A30" s="303" t="s">
        <v>243</v>
      </c>
      <c r="B30" s="303"/>
      <c r="C30" s="295"/>
      <c r="D30" s="295"/>
      <c r="E30" s="295"/>
      <c r="F30" s="295"/>
      <c r="G30" s="295"/>
      <c r="H30" s="295"/>
      <c r="I30" s="295"/>
      <c r="J30" s="300"/>
      <c r="K30" s="270"/>
    </row>
    <row r="31" spans="1:11">
      <c r="A31" s="270"/>
      <c r="B31" s="270"/>
      <c r="C31" s="270"/>
      <c r="D31" s="270"/>
      <c r="E31" s="270"/>
      <c r="F31" s="270"/>
      <c r="G31" s="270"/>
      <c r="H31" s="270"/>
      <c r="I31" s="270"/>
      <c r="J31" s="270"/>
      <c r="K31" s="270"/>
    </row>
    <row r="32" spans="1:11">
      <c r="A32" s="270"/>
      <c r="B32" s="270"/>
      <c r="C32" s="270"/>
      <c r="D32" s="270"/>
      <c r="E32" s="270"/>
      <c r="F32" s="270"/>
      <c r="G32" s="270"/>
      <c r="H32" s="270"/>
      <c r="I32" s="270"/>
      <c r="J32" s="270"/>
      <c r="K32" s="270"/>
    </row>
    <row r="33" spans="1:11">
      <c r="A33" s="270"/>
      <c r="B33" s="270"/>
      <c r="C33" s="270"/>
      <c r="D33" s="270"/>
      <c r="E33" s="270"/>
      <c r="F33" s="270"/>
      <c r="G33" s="270"/>
      <c r="H33" s="270"/>
      <c r="I33" s="270"/>
      <c r="J33" s="270"/>
      <c r="K33" s="270"/>
    </row>
    <row r="34" spans="1:11" ht="18" customHeight="1">
      <c r="A34" s="270"/>
      <c r="B34" s="270"/>
      <c r="C34" s="270"/>
      <c r="D34" s="296"/>
      <c r="E34" s="270"/>
      <c r="F34" s="270"/>
      <c r="G34" s="270"/>
      <c r="H34" s="270"/>
      <c r="I34" s="270"/>
      <c r="J34" s="270"/>
      <c r="K34" s="270"/>
    </row>
    <row r="35" spans="1:11">
      <c r="A35" s="270"/>
      <c r="B35" s="351" t="s">
        <v>223</v>
      </c>
      <c r="C35" s="351"/>
      <c r="D35" s="351"/>
      <c r="E35" s="351"/>
      <c r="F35" s="42"/>
      <c r="G35" s="351" t="s">
        <v>223</v>
      </c>
      <c r="H35" s="351"/>
      <c r="I35" s="351"/>
      <c r="J35" s="351"/>
      <c r="K35" s="270"/>
    </row>
    <row r="36" spans="1:11">
      <c r="B36" s="350" t="s">
        <v>225</v>
      </c>
      <c r="C36" s="350"/>
      <c r="D36" s="350"/>
      <c r="E36" s="350"/>
      <c r="F36" s="42"/>
      <c r="G36" s="350" t="s">
        <v>227</v>
      </c>
      <c r="H36" s="350"/>
      <c r="I36" s="350"/>
      <c r="J36" s="350"/>
    </row>
    <row r="37" spans="1:11">
      <c r="B37" s="352" t="s">
        <v>224</v>
      </c>
      <c r="C37" s="352"/>
      <c r="D37" s="352"/>
      <c r="E37" s="352"/>
      <c r="F37" s="227"/>
      <c r="G37" s="352" t="s">
        <v>224</v>
      </c>
      <c r="H37" s="352"/>
      <c r="I37" s="352"/>
      <c r="J37" s="352"/>
    </row>
    <row r="38" spans="1:11">
      <c r="B38" s="352" t="s">
        <v>226</v>
      </c>
      <c r="C38" s="352"/>
      <c r="D38" s="352"/>
      <c r="E38" s="352"/>
      <c r="F38" s="13"/>
      <c r="G38" s="352" t="s">
        <v>228</v>
      </c>
      <c r="H38" s="352"/>
      <c r="I38" s="352"/>
      <c r="J38" s="352"/>
    </row>
    <row r="60" ht="13.5" customHeight="1"/>
  </sheetData>
  <mergeCells count="18">
    <mergeCell ref="B38:E38"/>
    <mergeCell ref="G38:J38"/>
    <mergeCell ref="B35:E35"/>
    <mergeCell ref="G35:J35"/>
    <mergeCell ref="B36:E36"/>
    <mergeCell ref="G36:J36"/>
    <mergeCell ref="B37:E37"/>
    <mergeCell ref="G37:J37"/>
    <mergeCell ref="B2:I2"/>
    <mergeCell ref="A1:J1"/>
    <mergeCell ref="G3:I3"/>
    <mergeCell ref="A27:B27"/>
    <mergeCell ref="A28:B28"/>
    <mergeCell ref="B5:B6"/>
    <mergeCell ref="E5:J5"/>
    <mergeCell ref="E6:F6"/>
    <mergeCell ref="G6:H6"/>
    <mergeCell ref="I6:J6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ORÇ.GERAL</vt:lpstr>
      <vt:lpstr>COMPOSIÇÕES</vt:lpstr>
      <vt:lpstr>MERCADO</vt:lpstr>
      <vt:lpstr>CRONOGRAMA FÍSICO FINANCEIRO</vt:lpstr>
      <vt:lpstr>COMPOSIÇÕES!Area_de_impressao</vt:lpstr>
      <vt:lpstr>'CRONOGRAMA FÍSICO FINANCEIRO'!Area_de_impressao</vt:lpstr>
      <vt:lpstr>MERCADO!Area_de_impressao</vt:lpstr>
      <vt:lpstr>ORÇ.GERAL!Area_de_impressao</vt:lpstr>
      <vt:lpstr>ORÇ.GERAL!Titulos_de_impressao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eng01</dc:creator>
  <cp:lastModifiedBy>jennifer.witt</cp:lastModifiedBy>
  <cp:lastPrinted>2019-10-07T13:36:40Z</cp:lastPrinted>
  <dcterms:created xsi:type="dcterms:W3CDTF">2009-06-25T18:15:05Z</dcterms:created>
  <dcterms:modified xsi:type="dcterms:W3CDTF">2019-10-07T14:14:00Z</dcterms:modified>
</cp:coreProperties>
</file>