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730" windowHeight="9795" tabRatio="305"/>
  </bookViews>
  <sheets>
    <sheet name="ComparaPreço" sheetId="1" r:id="rId1"/>
  </sheets>
  <definedNames>
    <definedName name="_xlnm.Print_Area" localSheetId="0">ComparaPreço!$A$1:$AH$62</definedName>
  </definedNames>
  <calcPr calcId="124519"/>
</workbook>
</file>

<file path=xl/calcChain.xml><?xml version="1.0" encoding="utf-8"?>
<calcChain xmlns="http://schemas.openxmlformats.org/spreadsheetml/2006/main">
  <c r="R26" i="1"/>
  <c r="R28" l="1"/>
  <c r="AF28" s="1"/>
  <c r="Y28"/>
  <c r="AE28"/>
  <c r="D28" l="1"/>
  <c r="Z28" s="1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3"/>
  <c r="AB7"/>
  <c r="AB42"/>
  <c r="AB47"/>
  <c r="D8"/>
  <c r="Z8" l="1"/>
  <c r="D50"/>
  <c r="Z50" s="1"/>
  <c r="D49"/>
  <c r="D48"/>
  <c r="D47"/>
  <c r="AC47" s="1"/>
  <c r="D46"/>
  <c r="Z46" s="1"/>
  <c r="D45"/>
  <c r="D44"/>
  <c r="Z44" s="1"/>
  <c r="D43"/>
  <c r="D42"/>
  <c r="Z42" s="1"/>
  <c r="D41"/>
  <c r="D40"/>
  <c r="D39"/>
  <c r="D38"/>
  <c r="Z38" s="1"/>
  <c r="D37"/>
  <c r="D36"/>
  <c r="D35"/>
  <c r="D34"/>
  <c r="Z34" s="1"/>
  <c r="D33"/>
  <c r="D32"/>
  <c r="D31"/>
  <c r="D30"/>
  <c r="Z30" s="1"/>
  <c r="D29"/>
  <c r="D27"/>
  <c r="Z27" s="1"/>
  <c r="D26"/>
  <c r="D25"/>
  <c r="Z25" s="1"/>
  <c r="D24"/>
  <c r="D23"/>
  <c r="D22"/>
  <c r="Z22" s="1"/>
  <c r="D21"/>
  <c r="Z21" s="1"/>
  <c r="D20"/>
  <c r="D19"/>
  <c r="D18"/>
  <c r="D17"/>
  <c r="Z17" s="1"/>
  <c r="D16"/>
  <c r="D15"/>
  <c r="D14"/>
  <c r="Z14" s="1"/>
  <c r="D13"/>
  <c r="Z13" s="1"/>
  <c r="D12"/>
  <c r="D11"/>
  <c r="Z11" s="1"/>
  <c r="D10"/>
  <c r="D9"/>
  <c r="Z9" s="1"/>
  <c r="D7"/>
  <c r="AC7" s="1"/>
  <c r="D6"/>
  <c r="D5"/>
  <c r="Z5" s="1"/>
  <c r="D4"/>
  <c r="Z4" s="1"/>
  <c r="D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7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3"/>
  <c r="AC42" l="1"/>
  <c r="Z33"/>
  <c r="Z37"/>
  <c r="Z41"/>
  <c r="Z45"/>
  <c r="Z29"/>
  <c r="Z6"/>
  <c r="Z47"/>
  <c r="Z36"/>
  <c r="Z20"/>
  <c r="Z19"/>
  <c r="Z18"/>
  <c r="Z43"/>
  <c r="Z7"/>
  <c r="Z32"/>
  <c r="Z48"/>
  <c r="Z31"/>
  <c r="Z35"/>
  <c r="Z16"/>
  <c r="Z15"/>
  <c r="Z39"/>
  <c r="Z24"/>
  <c r="Z3"/>
  <c r="Z49"/>
  <c r="Z10"/>
  <c r="Z26"/>
  <c r="Z12"/>
  <c r="Z23"/>
  <c r="Z40"/>
  <c r="AH47"/>
  <c r="AH42"/>
  <c r="AH7"/>
  <c r="AF4" l="1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3"/>
  <c r="AE4"/>
  <c r="AE5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3"/>
  <c r="Z51" l="1"/>
  <c r="Z57" s="1"/>
  <c r="W18" l="1"/>
  <c r="AB18" s="1"/>
  <c r="AC18" s="1"/>
  <c r="W28"/>
  <c r="AB28" s="1"/>
  <c r="W22"/>
  <c r="AB22" s="1"/>
  <c r="AH22" s="1"/>
  <c r="W16"/>
  <c r="AB16" s="1"/>
  <c r="W5"/>
  <c r="AB5" s="1"/>
  <c r="W8"/>
  <c r="AB8" s="1"/>
  <c r="W10"/>
  <c r="AB10" s="1"/>
  <c r="W12"/>
  <c r="AB12" s="1"/>
  <c r="W14"/>
  <c r="AB14" s="1"/>
  <c r="W17"/>
  <c r="AB17" s="1"/>
  <c r="W20"/>
  <c r="AB20" s="1"/>
  <c r="W23"/>
  <c r="AB23" s="1"/>
  <c r="W25"/>
  <c r="AB25" s="1"/>
  <c r="W27"/>
  <c r="AB27" s="1"/>
  <c r="W30"/>
  <c r="AB30" s="1"/>
  <c r="AB32"/>
  <c r="W34"/>
  <c r="AB34" s="1"/>
  <c r="W36"/>
  <c r="AB36" s="1"/>
  <c r="W38"/>
  <c r="AB38" s="1"/>
  <c r="W40"/>
  <c r="AB40" s="1"/>
  <c r="AB43"/>
  <c r="W45"/>
  <c r="AB45" s="1"/>
  <c r="AB48"/>
  <c r="AB50"/>
  <c r="W4"/>
  <c r="AB4" s="1"/>
  <c r="W6"/>
  <c r="AB6" s="1"/>
  <c r="W9"/>
  <c r="AB9" s="1"/>
  <c r="W11"/>
  <c r="AB11" s="1"/>
  <c r="W13"/>
  <c r="AB13" s="1"/>
  <c r="W15"/>
  <c r="AB15" s="1"/>
  <c r="W19"/>
  <c r="AB19" s="1"/>
  <c r="W21"/>
  <c r="AB21" s="1"/>
  <c r="W24"/>
  <c r="AB24" s="1"/>
  <c r="W26"/>
  <c r="AB26" s="1"/>
  <c r="AC26" s="1"/>
  <c r="AB29"/>
  <c r="W31"/>
  <c r="AB31" s="1"/>
  <c r="W33"/>
  <c r="AB33" s="1"/>
  <c r="W35"/>
  <c r="AB35" s="1"/>
  <c r="W37"/>
  <c r="AB37" s="1"/>
  <c r="W39"/>
  <c r="AB39" s="1"/>
  <c r="W41"/>
  <c r="AB41" s="1"/>
  <c r="W44"/>
  <c r="AB44" s="1"/>
  <c r="AB46"/>
  <c r="AB49"/>
  <c r="W3"/>
  <c r="AB3" s="1"/>
  <c r="AH18" l="1"/>
  <c r="AC22"/>
  <c r="AC16"/>
  <c r="AH16"/>
  <c r="AC53"/>
  <c r="AH3"/>
  <c r="AC3"/>
  <c r="AC54"/>
  <c r="AC46"/>
  <c r="AH46"/>
  <c r="AH41"/>
  <c r="AC41"/>
  <c r="AH37"/>
  <c r="AC37"/>
  <c r="AH33"/>
  <c r="AC33"/>
  <c r="AH29"/>
  <c r="AC29"/>
  <c r="AH24"/>
  <c r="AC24"/>
  <c r="AC19"/>
  <c r="AH19"/>
  <c r="AC13"/>
  <c r="AH13"/>
  <c r="AC9"/>
  <c r="AH9"/>
  <c r="AC4"/>
  <c r="AH4"/>
  <c r="AC48"/>
  <c r="AH48"/>
  <c r="AH43"/>
  <c r="AC43"/>
  <c r="AC38"/>
  <c r="AH38"/>
  <c r="AC34"/>
  <c r="AH34"/>
  <c r="AC30"/>
  <c r="AH30"/>
  <c r="AC25"/>
  <c r="AH25"/>
  <c r="AC20"/>
  <c r="AH20"/>
  <c r="AC14"/>
  <c r="AH14"/>
  <c r="AC10"/>
  <c r="AH10"/>
  <c r="AC5"/>
  <c r="AH5"/>
  <c r="AH49"/>
  <c r="AC49"/>
  <c r="AC44"/>
  <c r="AH44"/>
  <c r="AH39"/>
  <c r="AC39"/>
  <c r="AC35"/>
  <c r="AH35"/>
  <c r="AC31"/>
  <c r="AH31"/>
  <c r="AC21"/>
  <c r="AH21"/>
  <c r="AH15"/>
  <c r="AC15"/>
  <c r="AC11"/>
  <c r="AH11"/>
  <c r="AH6"/>
  <c r="AC6"/>
  <c r="AC50"/>
  <c r="AH50"/>
  <c r="AH45"/>
  <c r="AC45"/>
  <c r="AC40"/>
  <c r="AH40"/>
  <c r="AC36"/>
  <c r="AH36"/>
  <c r="AC32"/>
  <c r="AH32"/>
  <c r="AC27"/>
  <c r="AH27"/>
  <c r="AH23"/>
  <c r="AC23"/>
  <c r="AC17"/>
  <c r="AH17"/>
  <c r="AH12"/>
  <c r="AC12"/>
  <c r="AC8"/>
  <c r="AH8"/>
  <c r="AC51" l="1"/>
</calcChain>
</file>

<file path=xl/comments1.xml><?xml version="1.0" encoding="utf-8"?>
<comments xmlns="http://schemas.openxmlformats.org/spreadsheetml/2006/main">
  <authors>
    <author>mscrespi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Quantidade de Orçamentos
das Cooperativas e Agricultores</t>
        </r>
      </text>
    </comment>
    <comment ref="AF2" authorId="0">
      <text>
        <r>
          <rPr>
            <b/>
            <sz val="9"/>
            <color indexed="81"/>
            <rFont val="Tahoma"/>
            <family val="2"/>
          </rPr>
          <t>Quantidade Total
de Orçamentos</t>
        </r>
      </text>
    </comment>
    <comment ref="AH2" authorId="0">
      <text>
        <r>
          <rPr>
            <b/>
            <sz val="9"/>
            <color indexed="81"/>
            <rFont val="Tahoma"/>
            <family val="2"/>
          </rPr>
          <t>Variação de Preço
em Relação ao
Preço Médio (1)</t>
        </r>
      </text>
    </comment>
  </commentList>
</comments>
</file>

<file path=xl/sharedStrings.xml><?xml version="1.0" encoding="utf-8"?>
<sst xmlns="http://schemas.openxmlformats.org/spreadsheetml/2006/main" count="82" uniqueCount="81">
  <si>
    <t>Acelga</t>
  </si>
  <si>
    <t>Aipim</t>
  </si>
  <si>
    <t>Alho</t>
  </si>
  <si>
    <t>Arroz Branco</t>
  </si>
  <si>
    <t>Arroz Parboilizado</t>
  </si>
  <si>
    <t>Banana Branca</t>
  </si>
  <si>
    <t>Batata Doce</t>
  </si>
  <si>
    <t>Batata Inglesa</t>
  </si>
  <si>
    <t>Beterraba</t>
  </si>
  <si>
    <t>Brócolis</t>
  </si>
  <si>
    <t>Cebola</t>
  </si>
  <si>
    <t>Cenoura</t>
  </si>
  <si>
    <t>Couve-Flor</t>
  </si>
  <si>
    <t>Doce de Fruta</t>
  </si>
  <si>
    <t>Feijão Preto</t>
  </si>
  <si>
    <t>Filé de Tilápia</t>
  </si>
  <si>
    <t>Iogurte</t>
  </si>
  <si>
    <t>Laranja Lima</t>
  </si>
  <si>
    <t>Laranja Pêra</t>
  </si>
  <si>
    <t>Leite Integral</t>
  </si>
  <si>
    <t>Mamão Formosa</t>
  </si>
  <si>
    <t>Melado Natural de Cana</t>
  </si>
  <si>
    <t>Vagem</t>
  </si>
  <si>
    <t>Farinha de Mandioca</t>
  </si>
  <si>
    <t>Farinha de Milho Grossa</t>
  </si>
  <si>
    <t>Farinha de Trigo</t>
  </si>
  <si>
    <t>Suco de Uva Tinto Integral</t>
  </si>
  <si>
    <t>Abóbora</t>
  </si>
  <si>
    <t>Maça Fuji</t>
  </si>
  <si>
    <t>Repolho</t>
  </si>
  <si>
    <t>Abacate</t>
  </si>
  <si>
    <t>Abacaxi Pérola</t>
  </si>
  <si>
    <t>Biscoito Caseiro</t>
  </si>
  <si>
    <t>Caqui</t>
  </si>
  <si>
    <t>Limão</t>
  </si>
  <si>
    <t>Manga</t>
  </si>
  <si>
    <t>Melancia</t>
  </si>
  <si>
    <t>Melão Amarelo</t>
  </si>
  <si>
    <t>Ovos Vermelhos</t>
  </si>
  <si>
    <t>Pão Fatiado</t>
  </si>
  <si>
    <t>Pepino</t>
  </si>
  <si>
    <t>Polpa de Frutas</t>
  </si>
  <si>
    <t>Tangerina</t>
  </si>
  <si>
    <t>Tempero Verde</t>
  </si>
  <si>
    <t>Tomate</t>
  </si>
  <si>
    <t xml:space="preserve">Copajas </t>
  </si>
  <si>
    <t>Alface</t>
  </si>
  <si>
    <t>Cooperar</t>
  </si>
  <si>
    <t>Cooperlaf</t>
  </si>
  <si>
    <t>Cooperfavi</t>
  </si>
  <si>
    <t>Cooper
oeste</t>
  </si>
  <si>
    <t>QTDE.
INF</t>
  </si>
  <si>
    <t>QTDE.
FUND</t>
  </si>
  <si>
    <t>QTDE.
TOTAL</t>
  </si>
  <si>
    <t>OBJETO</t>
  </si>
  <si>
    <t>Lázaro
Junckes</t>
  </si>
  <si>
    <t>Cooper
Schroeder</t>
  </si>
  <si>
    <t>Otto</t>
  </si>
  <si>
    <t>Termo de Referência</t>
  </si>
  <si>
    <t>PREÇO MÉDIO (1)</t>
  </si>
  <si>
    <t>PREÇO MÉDIO (2)</t>
  </si>
  <si>
    <t>PREÇO
MÉDIO (1e2)</t>
  </si>
  <si>
    <t>CUSTO
TOTAL</t>
  </si>
  <si>
    <t>Custo Total da Educação Infantil:</t>
  </si>
  <si>
    <t>Custo Total do Ensino Fundamental:</t>
  </si>
  <si>
    <t>total</t>
  </si>
  <si>
    <t>cooper</t>
  </si>
  <si>
    <t>variação</t>
  </si>
  <si>
    <t>Cotação de Preços dos Mercados +(7,03%)</t>
  </si>
  <si>
    <t>Sem Índice Frete</t>
  </si>
  <si>
    <t>PREÇO MÉDIO</t>
  </si>
  <si>
    <t>Coomapeixe</t>
  </si>
  <si>
    <t>João Paulo
Rampelotti</t>
  </si>
  <si>
    <t>Valor Base Cálculo do Índice:</t>
  </si>
  <si>
    <t>Chuchu</t>
  </si>
  <si>
    <t>Feijão Carioca</t>
  </si>
  <si>
    <t xml:space="preserve">Preceiro </t>
  </si>
  <si>
    <t>Carol Supermercado</t>
  </si>
  <si>
    <t>Cooperativa Auri Verde</t>
  </si>
  <si>
    <t>Cooper Contestado</t>
  </si>
  <si>
    <t>Sabor do Campo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</si>
</sst>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#,##0_ ;[Red]\-#,##0\ "/>
  </numFmts>
  <fonts count="14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9" tint="-0.499984740745262"/>
      <name val="Arial"/>
      <family val="2"/>
    </font>
    <font>
      <sz val="9"/>
      <color theme="0"/>
      <name val="Arial"/>
      <family val="2"/>
    </font>
    <font>
      <b/>
      <sz val="9"/>
      <color theme="9" tint="-0.499984740745262"/>
      <name val="Arial"/>
      <family val="2"/>
    </font>
    <font>
      <sz val="8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indexed="81"/>
      <name val="Tahoma"/>
      <family val="2"/>
    </font>
    <font>
      <sz val="8"/>
      <color theme="9" tint="-0.499984740745262"/>
      <name val="Arial"/>
      <family val="2"/>
    </font>
    <font>
      <sz val="8"/>
      <color theme="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/>
      <bottom/>
      <diagonal/>
    </border>
    <border>
      <left/>
      <right/>
      <top/>
      <bottom style="thin">
        <color theme="9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/>
    <xf numFmtId="164" fontId="2" fillId="0" borderId="0" xfId="0" applyNumberFormat="1" applyFont="1" applyFill="1"/>
    <xf numFmtId="164" fontId="2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164" fontId="2" fillId="0" borderId="3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64" fontId="2" fillId="4" borderId="10" xfId="0" applyNumberFormat="1" applyFont="1" applyFill="1" applyBorder="1"/>
    <xf numFmtId="164" fontId="2" fillId="4" borderId="11" xfId="0" applyNumberFormat="1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1" xfId="0" applyFont="1" applyFill="1" applyBorder="1"/>
    <xf numFmtId="0" fontId="2" fillId="4" borderId="11" xfId="0" applyFont="1" applyFill="1" applyBorder="1" applyAlignment="1">
      <alignment horizontal="right" vertical="center"/>
    </xf>
    <xf numFmtId="164" fontId="2" fillId="4" borderId="12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0" fontId="6" fillId="0" borderId="9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textRotation="90"/>
    </xf>
    <xf numFmtId="0" fontId="6" fillId="0" borderId="5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horizontal="center" vertical="top"/>
    </xf>
    <xf numFmtId="164" fontId="1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horizontal="center" vertical="center"/>
    </xf>
    <xf numFmtId="10" fontId="11" fillId="0" borderId="0" xfId="0" applyNumberFormat="1" applyFont="1" applyFill="1" applyAlignment="1">
      <alignment horizontal="center" vertical="center"/>
    </xf>
    <xf numFmtId="164" fontId="2" fillId="0" borderId="13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165" fontId="13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justify" vertical="top" wrapText="1"/>
    </xf>
    <xf numFmtId="0" fontId="2" fillId="0" borderId="8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</dxf>
    <dxf>
      <font>
        <color theme="9" tint="-0.24994659260841701"/>
      </font>
      <fill>
        <patternFill patternType="none">
          <bgColor auto="1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AH62"/>
  <sheetViews>
    <sheetView showGridLines="0" tabSelected="1" workbookViewId="0">
      <pane xSplit="5" ySplit="2" topLeftCell="F18" activePane="bottomRight" state="frozen"/>
      <selection pane="topRight" activeCell="F1" sqref="F1"/>
      <selection pane="bottomLeft" activeCell="A3" sqref="A3"/>
      <selection pane="bottomRight" activeCell="AB29" sqref="AB29"/>
    </sheetView>
  </sheetViews>
  <sheetFormatPr defaultRowHeight="12"/>
  <cols>
    <col min="1" max="1" width="22.7109375" style="7" customWidth="1"/>
    <col min="2" max="4" width="7.7109375" style="7" customWidth="1"/>
    <col min="5" max="5" width="1.7109375" style="23" customWidth="1"/>
    <col min="6" max="6" width="9.7109375" style="8" customWidth="1"/>
    <col min="7" max="7" width="9.7109375" style="9" customWidth="1"/>
    <col min="8" max="8" width="9.7109375" style="7" customWidth="1"/>
    <col min="9" max="18" width="9.7109375" style="8" customWidth="1"/>
    <col min="19" max="19" width="1.7109375" style="9" customWidth="1"/>
    <col min="20" max="23" width="9.7109375" style="8" customWidth="1"/>
    <col min="24" max="24" width="1.7109375" style="9" customWidth="1"/>
    <col min="25" max="25" width="10.7109375" style="8" hidden="1" customWidth="1"/>
    <col min="26" max="26" width="13.7109375" style="10" hidden="1" customWidth="1"/>
    <col min="27" max="27" width="1.7109375" style="7" hidden="1" customWidth="1"/>
    <col min="28" max="28" width="9.7109375" style="7" customWidth="1"/>
    <col min="29" max="29" width="14.7109375" style="7" customWidth="1"/>
    <col min="30" max="30" width="1.7109375" style="7" customWidth="1"/>
    <col min="31" max="32" width="2.7109375" style="34" customWidth="1"/>
    <col min="33" max="33" width="1.7109375" style="24" customWidth="1"/>
    <col min="34" max="34" width="6.7109375" style="34" customWidth="1"/>
    <col min="35" max="16384" width="9.140625" style="7"/>
  </cols>
  <sheetData>
    <row r="1" spans="1:34">
      <c r="A1" s="57" t="s">
        <v>58</v>
      </c>
      <c r="B1" s="57"/>
      <c r="C1" s="57"/>
      <c r="D1" s="57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T1" s="58" t="s">
        <v>68</v>
      </c>
      <c r="U1" s="58"/>
      <c r="V1" s="58"/>
      <c r="W1" s="58"/>
      <c r="Y1" s="58" t="s">
        <v>69</v>
      </c>
      <c r="Z1" s="58"/>
      <c r="AB1" s="57"/>
      <c r="AC1" s="57"/>
    </row>
    <row r="2" spans="1:34" s="5" customFormat="1" ht="39.950000000000003" customHeight="1">
      <c r="A2" s="40" t="s">
        <v>54</v>
      </c>
      <c r="B2" s="41" t="s">
        <v>51</v>
      </c>
      <c r="C2" s="41" t="s">
        <v>52</v>
      </c>
      <c r="D2" s="41" t="s">
        <v>53</v>
      </c>
      <c r="E2" s="21"/>
      <c r="F2" s="54" t="s">
        <v>71</v>
      </c>
      <c r="G2" s="32" t="s">
        <v>78</v>
      </c>
      <c r="H2" s="32" t="s">
        <v>50</v>
      </c>
      <c r="I2" s="32" t="s">
        <v>55</v>
      </c>
      <c r="J2" s="33" t="s">
        <v>45</v>
      </c>
      <c r="K2" s="54" t="s">
        <v>79</v>
      </c>
      <c r="L2" s="33" t="s">
        <v>47</v>
      </c>
      <c r="M2" s="32" t="s">
        <v>56</v>
      </c>
      <c r="N2" s="32" t="s">
        <v>72</v>
      </c>
      <c r="O2" s="54" t="s">
        <v>80</v>
      </c>
      <c r="P2" s="33" t="s">
        <v>48</v>
      </c>
      <c r="Q2" s="33" t="s">
        <v>49</v>
      </c>
      <c r="R2" s="39" t="s">
        <v>59</v>
      </c>
      <c r="S2" s="16"/>
      <c r="T2" s="33" t="s">
        <v>57</v>
      </c>
      <c r="U2" s="33" t="s">
        <v>76</v>
      </c>
      <c r="V2" s="32" t="s">
        <v>77</v>
      </c>
      <c r="W2" s="39" t="s">
        <v>60</v>
      </c>
      <c r="X2" s="16"/>
      <c r="Y2" s="14" t="s">
        <v>70</v>
      </c>
      <c r="Z2" s="4" t="s">
        <v>62</v>
      </c>
      <c r="AB2" s="39" t="s">
        <v>61</v>
      </c>
      <c r="AC2" s="40" t="s">
        <v>62</v>
      </c>
      <c r="AE2" s="37" t="s">
        <v>66</v>
      </c>
      <c r="AF2" s="37" t="s">
        <v>65</v>
      </c>
      <c r="AG2" s="25"/>
      <c r="AH2" s="35" t="s">
        <v>67</v>
      </c>
    </row>
    <row r="3" spans="1:34" s="5" customFormat="1" ht="15.95" customHeight="1">
      <c r="A3" s="6" t="s">
        <v>30</v>
      </c>
      <c r="B3" s="15">
        <v>150</v>
      </c>
      <c r="C3" s="15"/>
      <c r="D3" s="20">
        <f t="shared" ref="D3:D8" si="0">SUM(B3:C3)</f>
        <v>150</v>
      </c>
      <c r="E3" s="22"/>
      <c r="F3" s="2">
        <v>8.39</v>
      </c>
      <c r="G3" s="2"/>
      <c r="H3" s="2"/>
      <c r="I3" s="2"/>
      <c r="J3" s="2"/>
      <c r="K3" s="2"/>
      <c r="L3" s="2">
        <v>8.89</v>
      </c>
      <c r="M3" s="2"/>
      <c r="N3" s="2"/>
      <c r="O3" s="2"/>
      <c r="P3" s="2"/>
      <c r="Q3" s="2">
        <v>6.5</v>
      </c>
      <c r="R3" s="19">
        <f t="shared" ref="R3:R50" si="1">AVERAGE(F3:Q3)</f>
        <v>7.9266666666666667</v>
      </c>
      <c r="S3" s="17"/>
      <c r="T3" s="2"/>
      <c r="U3" s="2">
        <v>6.89</v>
      </c>
      <c r="V3" s="2">
        <v>5.97</v>
      </c>
      <c r="W3" s="13">
        <f>AVERAGE(T3:V3)/100*$Z$57+AVERAGE(T3:V3)</f>
        <v>6.4320944621788021</v>
      </c>
      <c r="X3" s="17"/>
      <c r="Y3" s="13">
        <f t="shared" ref="Y3:Y50" si="2">AVERAGE(F3:Q3,T3:V3)</f>
        <v>7.3280000000000003</v>
      </c>
      <c r="Z3" s="1">
        <f t="shared" ref="Z3:Z50" si="3">Y3*D3</f>
        <v>1099.2</v>
      </c>
      <c r="AB3" s="13">
        <f t="shared" ref="AB3:AB50" si="4">AVERAGE(F3:Q3,W3)</f>
        <v>7.553023615544701</v>
      </c>
      <c r="AC3" s="2">
        <f t="shared" ref="AC3:AC27" si="5">AB3*D3</f>
        <v>1132.9535423317052</v>
      </c>
      <c r="AE3" s="38">
        <f t="shared" ref="AE3:AE50" si="6">COUNT(F3:Q3)</f>
        <v>3</v>
      </c>
      <c r="AF3" s="38">
        <f t="shared" ref="AF3:AF50" si="7">COUNT(F3:V3)</f>
        <v>6</v>
      </c>
      <c r="AG3" s="25"/>
      <c r="AH3" s="36">
        <f t="shared" ref="AH3:AH25" si="8">ABS(R3-AB3)/R3</f>
        <v>4.7137474910256397E-2</v>
      </c>
    </row>
    <row r="4" spans="1:34" s="5" customFormat="1" ht="15.95" customHeight="1">
      <c r="A4" s="6" t="s">
        <v>31</v>
      </c>
      <c r="B4" s="15">
        <v>372</v>
      </c>
      <c r="C4" s="15">
        <v>372</v>
      </c>
      <c r="D4" s="20">
        <f t="shared" si="0"/>
        <v>744</v>
      </c>
      <c r="E4" s="22"/>
      <c r="F4" s="2">
        <v>7.34</v>
      </c>
      <c r="G4" s="2"/>
      <c r="H4" s="2"/>
      <c r="I4" s="2"/>
      <c r="J4" s="2"/>
      <c r="K4" s="2"/>
      <c r="L4" s="2">
        <v>7.99</v>
      </c>
      <c r="M4" s="2"/>
      <c r="N4" s="2"/>
      <c r="O4" s="2"/>
      <c r="P4" s="2"/>
      <c r="Q4" s="2"/>
      <c r="R4" s="13">
        <f t="shared" si="1"/>
        <v>7.665</v>
      </c>
      <c r="S4" s="17"/>
      <c r="T4" s="2"/>
      <c r="U4" s="2">
        <v>5.79</v>
      </c>
      <c r="V4" s="2">
        <v>5.75</v>
      </c>
      <c r="W4" s="13">
        <f t="shared" ref="W4:W45" si="9">AVERAGE(T4:V4)/100*$Z$57+AVERAGE(T4:V4)</f>
        <v>5.7718794785025951</v>
      </c>
      <c r="X4" s="17"/>
      <c r="Y4" s="13">
        <f t="shared" si="2"/>
        <v>6.7175000000000002</v>
      </c>
      <c r="Z4" s="1">
        <f t="shared" si="3"/>
        <v>4997.8200000000006</v>
      </c>
      <c r="AB4" s="19">
        <f t="shared" si="4"/>
        <v>7.033959826167532</v>
      </c>
      <c r="AC4" s="2">
        <f t="shared" si="5"/>
        <v>5233.2661106686437</v>
      </c>
      <c r="AE4" s="38">
        <f t="shared" si="6"/>
        <v>2</v>
      </c>
      <c r="AF4" s="38">
        <f t="shared" si="7"/>
        <v>5</v>
      </c>
      <c r="AG4" s="25"/>
      <c r="AH4" s="36">
        <f t="shared" si="8"/>
        <v>8.2327485170576392E-2</v>
      </c>
    </row>
    <row r="5" spans="1:34" s="5" customFormat="1" ht="15.95" customHeight="1">
      <c r="A5" s="6" t="s">
        <v>27</v>
      </c>
      <c r="B5" s="15">
        <v>726</v>
      </c>
      <c r="C5" s="15">
        <v>246</v>
      </c>
      <c r="D5" s="20">
        <f t="shared" si="0"/>
        <v>972</v>
      </c>
      <c r="E5" s="22"/>
      <c r="F5" s="2">
        <v>3.14</v>
      </c>
      <c r="G5" s="2"/>
      <c r="H5" s="2"/>
      <c r="I5" s="2"/>
      <c r="J5" s="2">
        <v>2.66</v>
      </c>
      <c r="K5" s="2"/>
      <c r="L5" s="2">
        <v>3.99</v>
      </c>
      <c r="M5" s="2"/>
      <c r="N5" s="2"/>
      <c r="O5" s="2"/>
      <c r="P5" s="2">
        <v>4.2</v>
      </c>
      <c r="Q5" s="2">
        <v>4</v>
      </c>
      <c r="R5" s="19">
        <f t="shared" si="1"/>
        <v>3.5980000000000003</v>
      </c>
      <c r="S5" s="17"/>
      <c r="T5" s="2"/>
      <c r="U5" s="2">
        <v>1.79</v>
      </c>
      <c r="V5" s="2"/>
      <c r="W5" s="13">
        <f t="shared" si="9"/>
        <v>1.7905830617885004</v>
      </c>
      <c r="X5" s="17"/>
      <c r="Y5" s="13">
        <f t="shared" si="2"/>
        <v>3.2966666666666669</v>
      </c>
      <c r="Z5" s="1">
        <f t="shared" si="3"/>
        <v>3204.36</v>
      </c>
      <c r="AB5" s="13">
        <f t="shared" si="4"/>
        <v>3.2967638436314171</v>
      </c>
      <c r="AC5" s="2">
        <f t="shared" si="5"/>
        <v>3204.4544560097374</v>
      </c>
      <c r="AE5" s="38">
        <f t="shared" si="6"/>
        <v>5</v>
      </c>
      <c r="AF5" s="38">
        <f t="shared" si="7"/>
        <v>7</v>
      </c>
      <c r="AG5" s="25"/>
      <c r="AH5" s="36">
        <f t="shared" si="8"/>
        <v>8.3723223004053146E-2</v>
      </c>
    </row>
    <row r="6" spans="1:34" s="5" customFormat="1" ht="15.95" customHeight="1">
      <c r="A6" s="6" t="s">
        <v>0</v>
      </c>
      <c r="B6" s="15">
        <v>108</v>
      </c>
      <c r="C6" s="15">
        <v>150</v>
      </c>
      <c r="D6" s="20">
        <f t="shared" si="0"/>
        <v>258</v>
      </c>
      <c r="E6" s="22"/>
      <c r="F6" s="2"/>
      <c r="G6" s="2"/>
      <c r="H6" s="2"/>
      <c r="I6" s="2"/>
      <c r="J6" s="2"/>
      <c r="K6" s="2"/>
      <c r="L6" s="2">
        <v>4.99</v>
      </c>
      <c r="M6" s="2"/>
      <c r="N6" s="2"/>
      <c r="O6" s="2"/>
      <c r="P6" s="2">
        <v>4.8</v>
      </c>
      <c r="Q6" s="2">
        <v>3.5</v>
      </c>
      <c r="R6" s="19">
        <f t="shared" si="1"/>
        <v>4.43</v>
      </c>
      <c r="S6" s="17"/>
      <c r="T6" s="2"/>
      <c r="U6" s="2"/>
      <c r="V6" s="2">
        <v>2.89</v>
      </c>
      <c r="W6" s="13">
        <f t="shared" si="9"/>
        <v>2.8909413679155116</v>
      </c>
      <c r="X6" s="17"/>
      <c r="Y6" s="13">
        <f t="shared" si="2"/>
        <v>4.0449999999999999</v>
      </c>
      <c r="Z6" s="1">
        <f t="shared" si="3"/>
        <v>1043.6099999999999</v>
      </c>
      <c r="AB6" s="13">
        <f t="shared" si="4"/>
        <v>4.045235341978878</v>
      </c>
      <c r="AC6" s="2">
        <f t="shared" si="5"/>
        <v>1043.6707182305506</v>
      </c>
      <c r="AE6" s="38">
        <f t="shared" si="6"/>
        <v>3</v>
      </c>
      <c r="AF6" s="38">
        <f t="shared" si="7"/>
        <v>5</v>
      </c>
      <c r="AG6" s="25"/>
      <c r="AH6" s="36">
        <f t="shared" si="8"/>
        <v>8.6854324609734024E-2</v>
      </c>
    </row>
    <row r="7" spans="1:34" s="5" customFormat="1" ht="15.95" customHeight="1">
      <c r="A7" s="6" t="s">
        <v>1</v>
      </c>
      <c r="B7" s="15">
        <v>192</v>
      </c>
      <c r="C7" s="15">
        <v>158</v>
      </c>
      <c r="D7" s="20">
        <f t="shared" si="0"/>
        <v>350</v>
      </c>
      <c r="E7" s="22"/>
      <c r="F7" s="2">
        <v>12</v>
      </c>
      <c r="G7" s="2"/>
      <c r="H7" s="2"/>
      <c r="I7" s="2"/>
      <c r="J7" s="2">
        <v>3.8</v>
      </c>
      <c r="K7" s="2"/>
      <c r="L7" s="2">
        <v>7.99</v>
      </c>
      <c r="M7" s="2"/>
      <c r="N7" s="2"/>
      <c r="O7" s="2"/>
      <c r="P7" s="2"/>
      <c r="Q7" s="2">
        <v>3.5</v>
      </c>
      <c r="R7" s="19">
        <f t="shared" si="1"/>
        <v>6.8224999999999998</v>
      </c>
      <c r="S7" s="17"/>
      <c r="T7" s="2"/>
      <c r="U7" s="2">
        <v>5.89</v>
      </c>
      <c r="V7" s="2">
        <v>5.93</v>
      </c>
      <c r="W7" s="13"/>
      <c r="X7" s="17"/>
      <c r="Y7" s="13">
        <f t="shared" si="2"/>
        <v>6.5183333333333335</v>
      </c>
      <c r="Z7" s="1">
        <f t="shared" si="3"/>
        <v>2281.4166666666665</v>
      </c>
      <c r="AB7" s="13">
        <f t="shared" si="4"/>
        <v>6.8224999999999998</v>
      </c>
      <c r="AC7" s="2">
        <f t="shared" si="5"/>
        <v>2387.875</v>
      </c>
      <c r="AE7" s="38">
        <f t="shared" si="6"/>
        <v>4</v>
      </c>
      <c r="AF7" s="38">
        <f t="shared" si="7"/>
        <v>7</v>
      </c>
      <c r="AG7" s="25"/>
      <c r="AH7" s="36">
        <f t="shared" si="8"/>
        <v>0</v>
      </c>
    </row>
    <row r="8" spans="1:34" s="5" customFormat="1" ht="15.95" customHeight="1">
      <c r="A8" s="6" t="s">
        <v>46</v>
      </c>
      <c r="B8" s="15">
        <v>190</v>
      </c>
      <c r="C8" s="15">
        <v>185</v>
      </c>
      <c r="D8" s="20">
        <f t="shared" si="0"/>
        <v>375</v>
      </c>
      <c r="E8" s="22"/>
      <c r="F8" s="2"/>
      <c r="G8" s="2"/>
      <c r="H8" s="2"/>
      <c r="I8" s="2"/>
      <c r="J8" s="2"/>
      <c r="K8" s="2"/>
      <c r="L8" s="2">
        <v>8.25</v>
      </c>
      <c r="M8" s="2"/>
      <c r="N8" s="2">
        <v>9.1999999999999993</v>
      </c>
      <c r="O8" s="2"/>
      <c r="P8" s="2">
        <v>4.8</v>
      </c>
      <c r="Q8" s="2">
        <v>9</v>
      </c>
      <c r="R8" s="19">
        <f t="shared" si="1"/>
        <v>7.8125</v>
      </c>
      <c r="S8" s="17"/>
      <c r="T8" s="2">
        <v>7.95</v>
      </c>
      <c r="U8" s="2">
        <v>9.9499999999999993</v>
      </c>
      <c r="V8" s="2">
        <v>11.85</v>
      </c>
      <c r="W8" s="13">
        <f t="shared" si="9"/>
        <v>9.9198968506904812</v>
      </c>
      <c r="X8" s="17"/>
      <c r="Y8" s="13">
        <f t="shared" si="2"/>
        <v>8.7142857142857153</v>
      </c>
      <c r="Z8" s="1">
        <f t="shared" si="3"/>
        <v>3267.8571428571431</v>
      </c>
      <c r="AB8" s="13">
        <f t="shared" si="4"/>
        <v>8.2339793701380959</v>
      </c>
      <c r="AC8" s="2">
        <f t="shared" si="5"/>
        <v>3087.7422638017861</v>
      </c>
      <c r="AE8" s="38">
        <f t="shared" si="6"/>
        <v>4</v>
      </c>
      <c r="AF8" s="38">
        <f t="shared" si="7"/>
        <v>8</v>
      </c>
      <c r="AG8" s="25"/>
      <c r="AH8" s="36">
        <f t="shared" si="8"/>
        <v>5.3949359377676274E-2</v>
      </c>
    </row>
    <row r="9" spans="1:34" s="5" customFormat="1" ht="15.95" customHeight="1">
      <c r="A9" s="6" t="s">
        <v>2</v>
      </c>
      <c r="B9" s="15">
        <v>90</v>
      </c>
      <c r="C9" s="15">
        <v>80</v>
      </c>
      <c r="D9" s="20">
        <f t="shared" ref="D9:D15" si="10">SUM(B9:C9)</f>
        <v>170</v>
      </c>
      <c r="E9" s="22"/>
      <c r="F9" s="2">
        <v>35</v>
      </c>
      <c r="G9" s="2"/>
      <c r="H9" s="2"/>
      <c r="I9" s="2"/>
      <c r="J9" s="2"/>
      <c r="K9" s="2"/>
      <c r="L9" s="2">
        <v>35.799999999999997</v>
      </c>
      <c r="M9" s="2"/>
      <c r="N9" s="2"/>
      <c r="O9" s="2"/>
      <c r="P9" s="2">
        <v>27.9</v>
      </c>
      <c r="Q9" s="2">
        <v>27.5</v>
      </c>
      <c r="R9" s="19">
        <f t="shared" si="1"/>
        <v>31.549999999999997</v>
      </c>
      <c r="S9" s="17"/>
      <c r="T9" s="2">
        <v>29.09</v>
      </c>
      <c r="U9" s="2"/>
      <c r="V9" s="2"/>
      <c r="W9" s="13">
        <f t="shared" si="9"/>
        <v>29.099475568395235</v>
      </c>
      <c r="X9" s="17"/>
      <c r="Y9" s="13">
        <f t="shared" si="2"/>
        <v>31.058</v>
      </c>
      <c r="Z9" s="1">
        <f t="shared" si="3"/>
        <v>5279.86</v>
      </c>
      <c r="AB9" s="13">
        <f t="shared" si="4"/>
        <v>31.059895113679044</v>
      </c>
      <c r="AC9" s="2">
        <f t="shared" si="5"/>
        <v>5280.1821693254378</v>
      </c>
      <c r="AE9" s="38">
        <f t="shared" si="6"/>
        <v>4</v>
      </c>
      <c r="AF9" s="38">
        <f t="shared" si="7"/>
        <v>6</v>
      </c>
      <c r="AG9" s="25"/>
      <c r="AH9" s="36">
        <f t="shared" si="8"/>
        <v>1.5534227775624507E-2</v>
      </c>
    </row>
    <row r="10" spans="1:34" s="5" customFormat="1" ht="15.95" customHeight="1">
      <c r="A10" s="6" t="s">
        <v>3</v>
      </c>
      <c r="B10" s="15">
        <v>315</v>
      </c>
      <c r="C10" s="15"/>
      <c r="D10" s="20">
        <f t="shared" si="10"/>
        <v>315</v>
      </c>
      <c r="E10" s="22"/>
      <c r="F10" s="2"/>
      <c r="G10" s="2"/>
      <c r="H10" s="2"/>
      <c r="I10" s="2"/>
      <c r="J10" s="2"/>
      <c r="K10" s="2"/>
      <c r="L10" s="2">
        <v>3.98</v>
      </c>
      <c r="M10" s="2"/>
      <c r="N10" s="2"/>
      <c r="O10" s="2"/>
      <c r="P10" s="2"/>
      <c r="Q10" s="2"/>
      <c r="R10" s="13">
        <f t="shared" si="1"/>
        <v>3.98</v>
      </c>
      <c r="S10" s="17"/>
      <c r="T10" s="2">
        <v>5.69</v>
      </c>
      <c r="U10" s="2"/>
      <c r="V10" s="2">
        <v>6.65</v>
      </c>
      <c r="W10" s="13">
        <f t="shared" si="9"/>
        <v>6.1720097716396909</v>
      </c>
      <c r="X10" s="17"/>
      <c r="Y10" s="13">
        <f t="shared" si="2"/>
        <v>5.44</v>
      </c>
      <c r="Z10" s="1">
        <f t="shared" si="3"/>
        <v>1713.6000000000001</v>
      </c>
      <c r="AB10" s="19">
        <f t="shared" si="4"/>
        <v>5.0760048858198452</v>
      </c>
      <c r="AC10" s="2">
        <f t="shared" si="5"/>
        <v>1598.9415390332513</v>
      </c>
      <c r="AE10" s="38">
        <f t="shared" si="6"/>
        <v>1</v>
      </c>
      <c r="AF10" s="38">
        <f t="shared" si="7"/>
        <v>4</v>
      </c>
      <c r="AG10" s="25"/>
      <c r="AH10" s="36">
        <f t="shared" si="8"/>
        <v>0.27537811201503648</v>
      </c>
    </row>
    <row r="11" spans="1:34" s="5" customFormat="1" ht="15.95" customHeight="1">
      <c r="A11" s="6" t="s">
        <v>4</v>
      </c>
      <c r="B11" s="55">
        <v>12770</v>
      </c>
      <c r="C11" s="55">
        <v>18607</v>
      </c>
      <c r="D11" s="20">
        <f t="shared" si="10"/>
        <v>31377</v>
      </c>
      <c r="E11" s="22"/>
      <c r="F11" s="2"/>
      <c r="G11" s="2"/>
      <c r="H11" s="2"/>
      <c r="I11" s="2"/>
      <c r="J11" s="2"/>
      <c r="K11" s="2"/>
      <c r="L11" s="2">
        <v>3.98</v>
      </c>
      <c r="M11" s="2"/>
      <c r="N11" s="2"/>
      <c r="O11" s="2"/>
      <c r="P11" s="2"/>
      <c r="Q11" s="2"/>
      <c r="R11" s="13">
        <f t="shared" si="1"/>
        <v>3.98</v>
      </c>
      <c r="S11" s="17"/>
      <c r="T11" s="2">
        <v>4.91</v>
      </c>
      <c r="U11" s="2">
        <v>4.3899999999999997</v>
      </c>
      <c r="V11" s="2">
        <v>4.1900000000000004</v>
      </c>
      <c r="W11" s="13">
        <f t="shared" si="9"/>
        <v>4.4981313786828441</v>
      </c>
      <c r="X11" s="17"/>
      <c r="Y11" s="13">
        <f t="shared" si="2"/>
        <v>4.3675000000000006</v>
      </c>
      <c r="Z11" s="1">
        <f t="shared" si="3"/>
        <v>137039.04750000002</v>
      </c>
      <c r="AB11" s="19">
        <f t="shared" si="4"/>
        <v>4.2390656893414222</v>
      </c>
      <c r="AC11" s="2">
        <f t="shared" si="5"/>
        <v>133009.1641344658</v>
      </c>
      <c r="AE11" s="38">
        <f t="shared" si="6"/>
        <v>1</v>
      </c>
      <c r="AF11" s="38">
        <f t="shared" si="7"/>
        <v>5</v>
      </c>
      <c r="AG11" s="25"/>
      <c r="AH11" s="36">
        <f t="shared" si="8"/>
        <v>6.5091881744075944E-2</v>
      </c>
    </row>
    <row r="12" spans="1:34" s="5" customFormat="1" ht="15.95" customHeight="1">
      <c r="A12" s="6" t="s">
        <v>5</v>
      </c>
      <c r="B12" s="15">
        <v>4722</v>
      </c>
      <c r="C12" s="15">
        <v>2232</v>
      </c>
      <c r="D12" s="20">
        <f t="shared" si="10"/>
        <v>6954</v>
      </c>
      <c r="E12" s="22"/>
      <c r="F12" s="2">
        <v>4.71</v>
      </c>
      <c r="G12" s="2"/>
      <c r="H12" s="2"/>
      <c r="I12" s="2"/>
      <c r="J12" s="2">
        <v>3.85</v>
      </c>
      <c r="K12" s="2"/>
      <c r="L12" s="2">
        <v>5.29</v>
      </c>
      <c r="M12" s="2"/>
      <c r="N12" s="2"/>
      <c r="O12" s="2"/>
      <c r="P12" s="2">
        <v>3.98</v>
      </c>
      <c r="Q12" s="2">
        <v>4.75</v>
      </c>
      <c r="R12" s="19">
        <f t="shared" si="1"/>
        <v>4.516</v>
      </c>
      <c r="S12" s="17"/>
      <c r="T12" s="2">
        <v>4.99</v>
      </c>
      <c r="U12" s="2">
        <v>4.99</v>
      </c>
      <c r="V12" s="2">
        <v>4.97</v>
      </c>
      <c r="W12" s="13">
        <f t="shared" si="9"/>
        <v>4.9849565686663091</v>
      </c>
      <c r="X12" s="17"/>
      <c r="Y12" s="13">
        <f t="shared" si="2"/>
        <v>4.6912500000000001</v>
      </c>
      <c r="Z12" s="1">
        <f t="shared" si="3"/>
        <v>32622.952499999999</v>
      </c>
      <c r="AB12" s="13">
        <f t="shared" si="4"/>
        <v>4.5941594281110518</v>
      </c>
      <c r="AC12" s="2">
        <f t="shared" si="5"/>
        <v>31947.784663084254</v>
      </c>
      <c r="AE12" s="38">
        <f t="shared" si="6"/>
        <v>5</v>
      </c>
      <c r="AF12" s="38">
        <f t="shared" si="7"/>
        <v>9</v>
      </c>
      <c r="AG12" s="25"/>
      <c r="AH12" s="36">
        <f t="shared" si="8"/>
        <v>1.7307225002447257E-2</v>
      </c>
    </row>
    <row r="13" spans="1:34" s="5" customFormat="1" ht="15.95" customHeight="1">
      <c r="A13" s="6" t="s">
        <v>6</v>
      </c>
      <c r="B13" s="15">
        <v>150</v>
      </c>
      <c r="C13" s="15"/>
      <c r="D13" s="20">
        <f t="shared" si="10"/>
        <v>150</v>
      </c>
      <c r="E13" s="22"/>
      <c r="F13" s="2">
        <v>4.5</v>
      </c>
      <c r="G13" s="2"/>
      <c r="H13" s="2"/>
      <c r="I13" s="2"/>
      <c r="J13" s="2">
        <v>3</v>
      </c>
      <c r="K13" s="2"/>
      <c r="L13" s="2">
        <v>4.49</v>
      </c>
      <c r="M13" s="2"/>
      <c r="N13" s="2"/>
      <c r="O13" s="2"/>
      <c r="P13" s="2">
        <v>4.25</v>
      </c>
      <c r="Q13" s="2">
        <v>4</v>
      </c>
      <c r="R13" s="19">
        <f t="shared" si="1"/>
        <v>4.048</v>
      </c>
      <c r="S13" s="17"/>
      <c r="T13" s="2"/>
      <c r="U13" s="2">
        <v>2.79</v>
      </c>
      <c r="V13" s="2"/>
      <c r="W13" s="13">
        <f t="shared" si="9"/>
        <v>2.7909087946312381</v>
      </c>
      <c r="X13" s="17"/>
      <c r="Y13" s="13">
        <f t="shared" si="2"/>
        <v>3.8383333333333334</v>
      </c>
      <c r="Z13" s="1">
        <f t="shared" si="3"/>
        <v>575.75</v>
      </c>
      <c r="AB13" s="13">
        <f t="shared" si="4"/>
        <v>3.8384847991052067</v>
      </c>
      <c r="AC13" s="2">
        <f t="shared" si="5"/>
        <v>575.77271986578103</v>
      </c>
      <c r="AE13" s="38">
        <f t="shared" si="6"/>
        <v>5</v>
      </c>
      <c r="AF13" s="38">
        <f t="shared" si="7"/>
        <v>7</v>
      </c>
      <c r="AG13" s="25"/>
      <c r="AH13" s="36">
        <f t="shared" si="8"/>
        <v>5.1757707730927215E-2</v>
      </c>
    </row>
    <row r="14" spans="1:34" s="5" customFormat="1" ht="15.95" customHeight="1">
      <c r="A14" s="6" t="s">
        <v>7</v>
      </c>
      <c r="B14" s="15">
        <v>2700</v>
      </c>
      <c r="C14" s="15">
        <v>2280</v>
      </c>
      <c r="D14" s="20">
        <f t="shared" si="10"/>
        <v>4980</v>
      </c>
      <c r="E14" s="22"/>
      <c r="F14" s="2">
        <v>4.5999999999999996</v>
      </c>
      <c r="G14" s="2"/>
      <c r="H14" s="2"/>
      <c r="I14" s="2"/>
      <c r="J14" s="2">
        <v>3.25</v>
      </c>
      <c r="K14" s="2"/>
      <c r="L14" s="2">
        <v>4.99</v>
      </c>
      <c r="M14" s="2"/>
      <c r="N14" s="2"/>
      <c r="O14" s="2"/>
      <c r="P14" s="2">
        <v>4.2</v>
      </c>
      <c r="Q14" s="2">
        <v>4</v>
      </c>
      <c r="R14" s="19">
        <f t="shared" si="1"/>
        <v>4.2080000000000002</v>
      </c>
      <c r="S14" s="17"/>
      <c r="T14" s="2"/>
      <c r="U14" s="2">
        <v>3.99</v>
      </c>
      <c r="V14" s="2"/>
      <c r="W14" s="13">
        <f t="shared" si="9"/>
        <v>3.9912996740425233</v>
      </c>
      <c r="X14" s="17"/>
      <c r="Y14" s="13">
        <f t="shared" si="2"/>
        <v>4.1716666666666669</v>
      </c>
      <c r="Z14" s="1">
        <f t="shared" si="3"/>
        <v>20774.900000000001</v>
      </c>
      <c r="AB14" s="13">
        <f t="shared" si="4"/>
        <v>4.171883279007087</v>
      </c>
      <c r="AC14" s="2">
        <f t="shared" si="5"/>
        <v>20775.978729455292</v>
      </c>
      <c r="AE14" s="38">
        <f t="shared" si="6"/>
        <v>5</v>
      </c>
      <c r="AF14" s="38">
        <f t="shared" si="7"/>
        <v>7</v>
      </c>
      <c r="AG14" s="25"/>
      <c r="AH14" s="36">
        <f t="shared" si="8"/>
        <v>8.5828709583919173E-3</v>
      </c>
    </row>
    <row r="15" spans="1:34" s="5" customFormat="1" ht="15.95" customHeight="1">
      <c r="A15" s="6" t="s">
        <v>8</v>
      </c>
      <c r="B15" s="15">
        <v>726</v>
      </c>
      <c r="C15" s="15">
        <v>660</v>
      </c>
      <c r="D15" s="20">
        <f t="shared" si="10"/>
        <v>1386</v>
      </c>
      <c r="E15" s="22"/>
      <c r="F15" s="2">
        <v>3.65</v>
      </c>
      <c r="G15" s="2"/>
      <c r="H15" s="2"/>
      <c r="I15" s="2"/>
      <c r="J15" s="2">
        <v>2.9</v>
      </c>
      <c r="K15" s="2"/>
      <c r="L15" s="2">
        <v>4.09</v>
      </c>
      <c r="M15" s="2"/>
      <c r="N15" s="2">
        <v>3.6</v>
      </c>
      <c r="O15" s="2"/>
      <c r="P15" s="2">
        <v>3.89</v>
      </c>
      <c r="Q15" s="2">
        <v>4.2</v>
      </c>
      <c r="R15" s="19">
        <f t="shared" si="1"/>
        <v>3.7216666666666662</v>
      </c>
      <c r="S15" s="17"/>
      <c r="T15" s="2">
        <v>4.09</v>
      </c>
      <c r="U15" s="2">
        <v>3.89</v>
      </c>
      <c r="V15" s="2">
        <v>3.97</v>
      </c>
      <c r="W15" s="13">
        <f t="shared" si="9"/>
        <v>3.9846308358235718</v>
      </c>
      <c r="X15" s="17"/>
      <c r="Y15" s="13">
        <f t="shared" si="2"/>
        <v>3.8088888888888892</v>
      </c>
      <c r="Z15" s="1">
        <f t="shared" si="3"/>
        <v>5279.1200000000008</v>
      </c>
      <c r="AB15" s="13">
        <f t="shared" si="4"/>
        <v>3.7592329765462247</v>
      </c>
      <c r="AC15" s="2">
        <f t="shared" si="5"/>
        <v>5210.2969054930672</v>
      </c>
      <c r="AE15" s="38">
        <f t="shared" si="6"/>
        <v>6</v>
      </c>
      <c r="AF15" s="38">
        <f t="shared" si="7"/>
        <v>10</v>
      </c>
      <c r="AG15" s="25"/>
      <c r="AH15" s="36">
        <f t="shared" si="8"/>
        <v>1.009394801958579E-2</v>
      </c>
    </row>
    <row r="16" spans="1:34" s="5" customFormat="1" ht="15.95" customHeight="1">
      <c r="A16" s="6" t="s">
        <v>32</v>
      </c>
      <c r="B16" s="15">
        <v>165</v>
      </c>
      <c r="C16" s="15">
        <v>225</v>
      </c>
      <c r="D16" s="20">
        <f t="shared" ref="D16" si="11">SUM(B16:C16)</f>
        <v>390</v>
      </c>
      <c r="E16" s="22"/>
      <c r="F16" s="2"/>
      <c r="G16" s="2"/>
      <c r="H16" s="2"/>
      <c r="I16" s="2"/>
      <c r="J16" s="2"/>
      <c r="K16" s="2"/>
      <c r="L16" s="2">
        <v>25.5</v>
      </c>
      <c r="M16" s="2"/>
      <c r="N16" s="2"/>
      <c r="O16" s="2"/>
      <c r="P16" s="2">
        <v>18.899999999999999</v>
      </c>
      <c r="Q16" s="2">
        <v>22.5</v>
      </c>
      <c r="R16" s="19">
        <f t="shared" si="1"/>
        <v>22.3</v>
      </c>
      <c r="S16" s="17"/>
      <c r="T16" s="2">
        <v>20.85</v>
      </c>
      <c r="U16" s="2"/>
      <c r="V16" s="2"/>
      <c r="W16" s="13">
        <f t="shared" si="9"/>
        <v>20.85679152977108</v>
      </c>
      <c r="X16" s="17"/>
      <c r="Y16" s="13">
        <f t="shared" si="2"/>
        <v>21.9375</v>
      </c>
      <c r="Z16" s="1">
        <f t="shared" si="3"/>
        <v>8555.625</v>
      </c>
      <c r="AB16" s="13">
        <f t="shared" si="4"/>
        <v>21.93919788244277</v>
      </c>
      <c r="AC16" s="2">
        <f t="shared" si="5"/>
        <v>8556.2871741526797</v>
      </c>
      <c r="AE16" s="38">
        <f t="shared" si="6"/>
        <v>3</v>
      </c>
      <c r="AF16" s="38">
        <f t="shared" si="7"/>
        <v>5</v>
      </c>
      <c r="AG16" s="25"/>
      <c r="AH16" s="36">
        <f t="shared" si="8"/>
        <v>1.6179467155032785E-2</v>
      </c>
    </row>
    <row r="17" spans="1:34" s="5" customFormat="1" ht="15.95" customHeight="1">
      <c r="A17" s="6" t="s">
        <v>9</v>
      </c>
      <c r="B17" s="15">
        <v>402</v>
      </c>
      <c r="C17" s="15">
        <v>756</v>
      </c>
      <c r="D17" s="20">
        <f t="shared" ref="D17" si="12">SUM(B17:C17)</f>
        <v>1158</v>
      </c>
      <c r="E17" s="22"/>
      <c r="F17" s="2">
        <v>36.700000000000003</v>
      </c>
      <c r="G17" s="2"/>
      <c r="H17" s="2"/>
      <c r="I17" s="2"/>
      <c r="J17" s="2">
        <v>5.04</v>
      </c>
      <c r="K17" s="2"/>
      <c r="L17" s="2">
        <v>9.89</v>
      </c>
      <c r="M17" s="2"/>
      <c r="N17" s="2">
        <v>7.1</v>
      </c>
      <c r="O17" s="2"/>
      <c r="P17" s="2">
        <v>4.75</v>
      </c>
      <c r="Q17" s="2">
        <v>11</v>
      </c>
      <c r="R17" s="19">
        <f t="shared" si="1"/>
        <v>12.413333333333334</v>
      </c>
      <c r="S17" s="17"/>
      <c r="T17" s="2"/>
      <c r="U17" s="2"/>
      <c r="V17" s="2">
        <v>32.299999999999997</v>
      </c>
      <c r="W17" s="13">
        <f t="shared" si="9"/>
        <v>32.310521170820422</v>
      </c>
      <c r="X17" s="17"/>
      <c r="Y17" s="13">
        <f t="shared" si="2"/>
        <v>15.254285714285714</v>
      </c>
      <c r="Z17" s="1">
        <f t="shared" si="3"/>
        <v>17664.462857142858</v>
      </c>
      <c r="AB17" s="13">
        <f t="shared" si="4"/>
        <v>15.255788738688633</v>
      </c>
      <c r="AC17" s="2">
        <f t="shared" si="5"/>
        <v>17666.203359401436</v>
      </c>
      <c r="AE17" s="38">
        <f t="shared" si="6"/>
        <v>6</v>
      </c>
      <c r="AF17" s="38">
        <f t="shared" si="7"/>
        <v>8</v>
      </c>
      <c r="AG17" s="25"/>
      <c r="AH17" s="36">
        <f t="shared" si="8"/>
        <v>0.2289840552112217</v>
      </c>
    </row>
    <row r="18" spans="1:34" s="5" customFormat="1" ht="15.95" customHeight="1">
      <c r="A18" s="6" t="s">
        <v>33</v>
      </c>
      <c r="B18" s="15">
        <v>1305</v>
      </c>
      <c r="C18" s="15">
        <v>693</v>
      </c>
      <c r="D18" s="20">
        <f t="shared" ref="D18" si="13">SUM(B18:C18)</f>
        <v>1998</v>
      </c>
      <c r="E18" s="22"/>
      <c r="F18" s="2">
        <v>8.39</v>
      </c>
      <c r="G18" s="2"/>
      <c r="H18" s="2"/>
      <c r="I18" s="2"/>
      <c r="J18" s="2"/>
      <c r="K18" s="2"/>
      <c r="L18" s="2">
        <v>8.9</v>
      </c>
      <c r="M18" s="2"/>
      <c r="N18" s="2"/>
      <c r="O18" s="2"/>
      <c r="P18" s="2">
        <v>6.8</v>
      </c>
      <c r="Q18" s="2">
        <v>6.5</v>
      </c>
      <c r="R18" s="19">
        <f t="shared" si="1"/>
        <v>7.6475</v>
      </c>
      <c r="S18" s="17"/>
      <c r="T18" s="2">
        <v>8.89</v>
      </c>
      <c r="U18" s="2">
        <v>8.99</v>
      </c>
      <c r="V18" s="2"/>
      <c r="W18" s="13">
        <f t="shared" si="9"/>
        <v>8.9429120516140745</v>
      </c>
      <c r="X18" s="17"/>
      <c r="Y18" s="13">
        <f t="shared" si="2"/>
        <v>8.0783333333333349</v>
      </c>
      <c r="Z18" s="1">
        <f t="shared" si="3"/>
        <v>16140.510000000004</v>
      </c>
      <c r="AB18" s="13">
        <f t="shared" si="4"/>
        <v>7.9065824103228151</v>
      </c>
      <c r="AC18" s="2">
        <f t="shared" si="5"/>
        <v>15797.351655824985</v>
      </c>
      <c r="AE18" s="38">
        <f t="shared" si="6"/>
        <v>4</v>
      </c>
      <c r="AF18" s="38">
        <f t="shared" si="7"/>
        <v>7</v>
      </c>
      <c r="AG18" s="25"/>
      <c r="AH18" s="36">
        <f t="shared" si="8"/>
        <v>3.3878053000695012E-2</v>
      </c>
    </row>
    <row r="19" spans="1:34" s="5" customFormat="1" ht="15.95" customHeight="1">
      <c r="A19" s="6" t="s">
        <v>10</v>
      </c>
      <c r="B19" s="15">
        <v>888</v>
      </c>
      <c r="C19" s="15">
        <v>1776</v>
      </c>
      <c r="D19" s="20">
        <f t="shared" ref="D19:D50" si="14">SUM(B19:C19)</f>
        <v>2664</v>
      </c>
      <c r="E19" s="22"/>
      <c r="F19" s="2">
        <v>5.24</v>
      </c>
      <c r="G19" s="2"/>
      <c r="H19" s="2"/>
      <c r="I19" s="2"/>
      <c r="J19" s="2"/>
      <c r="K19" s="2"/>
      <c r="L19" s="2">
        <v>6.99</v>
      </c>
      <c r="M19" s="2"/>
      <c r="N19" s="2"/>
      <c r="O19" s="2"/>
      <c r="P19" s="2">
        <v>4.79</v>
      </c>
      <c r="Q19" s="2">
        <v>4.45</v>
      </c>
      <c r="R19" s="19">
        <f t="shared" si="1"/>
        <v>5.3674999999999997</v>
      </c>
      <c r="S19" s="17"/>
      <c r="T19" s="2"/>
      <c r="U19" s="2"/>
      <c r="V19" s="2">
        <v>3.97</v>
      </c>
      <c r="W19" s="13">
        <f t="shared" si="9"/>
        <v>3.9712931593856684</v>
      </c>
      <c r="X19" s="17"/>
      <c r="Y19" s="13">
        <f t="shared" si="2"/>
        <v>5.0879999999999992</v>
      </c>
      <c r="Z19" s="1">
        <f t="shared" si="3"/>
        <v>13554.431999999997</v>
      </c>
      <c r="AB19" s="13">
        <f t="shared" si="4"/>
        <v>5.0882586318771335</v>
      </c>
      <c r="AC19" s="2">
        <f t="shared" si="5"/>
        <v>13555.120995320684</v>
      </c>
      <c r="AE19" s="38">
        <f t="shared" si="6"/>
        <v>4</v>
      </c>
      <c r="AF19" s="38">
        <f t="shared" si="7"/>
        <v>6</v>
      </c>
      <c r="AG19" s="25"/>
      <c r="AH19" s="36">
        <f t="shared" si="8"/>
        <v>5.2024474731786917E-2</v>
      </c>
    </row>
    <row r="20" spans="1:34" s="5" customFormat="1" ht="15.95" customHeight="1">
      <c r="A20" s="6" t="s">
        <v>11</v>
      </c>
      <c r="B20" s="15">
        <v>912</v>
      </c>
      <c r="C20" s="15">
        <v>450</v>
      </c>
      <c r="D20" s="20">
        <f t="shared" si="14"/>
        <v>1362</v>
      </c>
      <c r="E20" s="22"/>
      <c r="F20" s="2">
        <v>4.26</v>
      </c>
      <c r="G20" s="2"/>
      <c r="H20" s="2"/>
      <c r="I20" s="2"/>
      <c r="J20" s="2">
        <v>3.35</v>
      </c>
      <c r="K20" s="2"/>
      <c r="L20" s="2">
        <v>4.8899999999999997</v>
      </c>
      <c r="M20" s="2"/>
      <c r="N20" s="2">
        <v>3.99</v>
      </c>
      <c r="O20" s="2"/>
      <c r="P20" s="2">
        <v>3.8</v>
      </c>
      <c r="Q20" s="2">
        <v>3.35</v>
      </c>
      <c r="R20" s="19">
        <f t="shared" si="1"/>
        <v>3.9400000000000008</v>
      </c>
      <c r="S20" s="17"/>
      <c r="T20" s="2">
        <v>4.09</v>
      </c>
      <c r="U20" s="2"/>
      <c r="V20" s="2">
        <v>3.27</v>
      </c>
      <c r="W20" s="13">
        <f t="shared" si="9"/>
        <v>3.6811986968612742</v>
      </c>
      <c r="X20" s="17"/>
      <c r="Y20" s="13">
        <f t="shared" si="2"/>
        <v>3.8750000000000004</v>
      </c>
      <c r="Z20" s="1">
        <f t="shared" si="3"/>
        <v>5277.7500000000009</v>
      </c>
      <c r="AB20" s="13">
        <f t="shared" si="4"/>
        <v>3.9030283852658969</v>
      </c>
      <c r="AC20" s="2">
        <f t="shared" si="5"/>
        <v>5315.924660732152</v>
      </c>
      <c r="AE20" s="38">
        <f t="shared" si="6"/>
        <v>6</v>
      </c>
      <c r="AF20" s="38">
        <f t="shared" si="7"/>
        <v>9</v>
      </c>
      <c r="AG20" s="25"/>
      <c r="AH20" s="36">
        <f t="shared" si="8"/>
        <v>9.38365856195531E-3</v>
      </c>
    </row>
    <row r="21" spans="1:34" s="5" customFormat="1" ht="15.95" customHeight="1">
      <c r="A21" s="6" t="s">
        <v>74</v>
      </c>
      <c r="B21" s="15">
        <v>864</v>
      </c>
      <c r="C21" s="15">
        <v>414</v>
      </c>
      <c r="D21" s="20">
        <f t="shared" si="14"/>
        <v>1278</v>
      </c>
      <c r="E21" s="22"/>
      <c r="F21" s="2">
        <v>4.3899999999999997</v>
      </c>
      <c r="G21" s="2"/>
      <c r="H21" s="2"/>
      <c r="I21" s="2"/>
      <c r="J21" s="2"/>
      <c r="K21" s="2"/>
      <c r="L21" s="2">
        <v>4.8899999999999997</v>
      </c>
      <c r="M21" s="2"/>
      <c r="N21" s="2"/>
      <c r="O21" s="2"/>
      <c r="P21" s="2">
        <v>3.55</v>
      </c>
      <c r="Q21" s="2">
        <v>4</v>
      </c>
      <c r="R21" s="19">
        <f t="shared" si="1"/>
        <v>4.2074999999999996</v>
      </c>
      <c r="S21" s="17"/>
      <c r="T21" s="2"/>
      <c r="U21" s="2">
        <v>3.99</v>
      </c>
      <c r="V21" s="2"/>
      <c r="W21" s="13">
        <f t="shared" si="9"/>
        <v>3.9912996740425233</v>
      </c>
      <c r="X21" s="17"/>
      <c r="Y21" s="13">
        <f t="shared" si="2"/>
        <v>4.1639999999999997</v>
      </c>
      <c r="Z21" s="1">
        <f t="shared" si="3"/>
        <v>5321.5919999999996</v>
      </c>
      <c r="AB21" s="13">
        <f t="shared" si="4"/>
        <v>4.1642599348085039</v>
      </c>
      <c r="AC21" s="2">
        <f t="shared" si="5"/>
        <v>5321.9241966852678</v>
      </c>
      <c r="AE21" s="38">
        <f t="shared" si="6"/>
        <v>4</v>
      </c>
      <c r="AF21" s="38">
        <f t="shared" si="7"/>
        <v>6</v>
      </c>
      <c r="AG21" s="25"/>
      <c r="AH21" s="36">
        <f t="shared" si="8"/>
        <v>1.0276902006297257E-2</v>
      </c>
    </row>
    <row r="22" spans="1:34" s="5" customFormat="1" ht="15.95" customHeight="1">
      <c r="A22" s="6" t="s">
        <v>12</v>
      </c>
      <c r="B22" s="15">
        <v>402</v>
      </c>
      <c r="C22" s="15">
        <v>1008</v>
      </c>
      <c r="D22" s="20">
        <f t="shared" si="14"/>
        <v>1410</v>
      </c>
      <c r="E22" s="22"/>
      <c r="F22" s="2">
        <v>18.350000000000001</v>
      </c>
      <c r="G22" s="2"/>
      <c r="H22" s="2"/>
      <c r="I22" s="2"/>
      <c r="J22" s="2">
        <v>5.05</v>
      </c>
      <c r="K22" s="2"/>
      <c r="L22" s="2">
        <v>10.99</v>
      </c>
      <c r="M22" s="2"/>
      <c r="N22" s="2">
        <v>6.1</v>
      </c>
      <c r="O22" s="2"/>
      <c r="P22" s="2">
        <v>6.8</v>
      </c>
      <c r="Q22" s="2">
        <v>11</v>
      </c>
      <c r="R22" s="19">
        <f t="shared" si="1"/>
        <v>9.7149999999999999</v>
      </c>
      <c r="S22" s="17"/>
      <c r="T22" s="2"/>
      <c r="U22" s="2">
        <v>6.65</v>
      </c>
      <c r="V22" s="2"/>
      <c r="W22" s="13">
        <f t="shared" si="9"/>
        <v>6.6521661234042053</v>
      </c>
      <c r="X22" s="17"/>
      <c r="Y22" s="13">
        <f t="shared" si="2"/>
        <v>9.2771428571428576</v>
      </c>
      <c r="Z22" s="1">
        <f t="shared" si="3"/>
        <v>13080.77142857143</v>
      </c>
      <c r="AB22" s="13">
        <f t="shared" si="4"/>
        <v>9.2774523033434573</v>
      </c>
      <c r="AC22" s="2">
        <f t="shared" si="5"/>
        <v>13081.207747714274</v>
      </c>
      <c r="AE22" s="38">
        <f t="shared" si="6"/>
        <v>6</v>
      </c>
      <c r="AF22" s="38">
        <f t="shared" si="7"/>
        <v>8</v>
      </c>
      <c r="AG22" s="25"/>
      <c r="AH22" s="36">
        <f t="shared" si="8"/>
        <v>4.503836301148148E-2</v>
      </c>
    </row>
    <row r="23" spans="1:34" s="5" customFormat="1" ht="15.95" customHeight="1">
      <c r="A23" s="6" t="s">
        <v>13</v>
      </c>
      <c r="B23" s="15">
        <v>0</v>
      </c>
      <c r="C23" s="15">
        <v>430</v>
      </c>
      <c r="D23" s="20">
        <f t="shared" si="14"/>
        <v>430</v>
      </c>
      <c r="E23" s="22"/>
      <c r="F23" s="2"/>
      <c r="G23" s="2"/>
      <c r="H23" s="2"/>
      <c r="I23" s="2">
        <v>9.59</v>
      </c>
      <c r="J23" s="2"/>
      <c r="K23" s="2"/>
      <c r="L23" s="2">
        <v>8.99</v>
      </c>
      <c r="M23" s="2"/>
      <c r="N23" s="2"/>
      <c r="O23" s="2"/>
      <c r="P23" s="2">
        <v>9.8000000000000007</v>
      </c>
      <c r="Q23" s="2"/>
      <c r="R23" s="19">
        <f t="shared" si="1"/>
        <v>9.4599999999999991</v>
      </c>
      <c r="S23" s="17"/>
      <c r="T23" s="2"/>
      <c r="U23" s="2">
        <v>7.59</v>
      </c>
      <c r="V23" s="2"/>
      <c r="W23" s="13">
        <f t="shared" si="9"/>
        <v>7.592472312276378</v>
      </c>
      <c r="X23" s="17"/>
      <c r="Y23" s="13">
        <f t="shared" si="2"/>
        <v>8.9924999999999997</v>
      </c>
      <c r="Z23" s="1">
        <f t="shared" si="3"/>
        <v>3866.7750000000001</v>
      </c>
      <c r="AB23" s="13">
        <f t="shared" si="4"/>
        <v>8.9931180780690951</v>
      </c>
      <c r="AC23" s="2">
        <f t="shared" si="5"/>
        <v>3867.0407735697108</v>
      </c>
      <c r="AE23" s="38">
        <f t="shared" si="6"/>
        <v>3</v>
      </c>
      <c r="AF23" s="38">
        <f t="shared" si="7"/>
        <v>5</v>
      </c>
      <c r="AG23" s="25"/>
      <c r="AH23" s="36">
        <f t="shared" si="8"/>
        <v>4.935326870305539E-2</v>
      </c>
    </row>
    <row r="24" spans="1:34" s="5" customFormat="1" ht="15.95" customHeight="1">
      <c r="A24" s="6" t="s">
        <v>23</v>
      </c>
      <c r="B24" s="15">
        <v>273</v>
      </c>
      <c r="C24" s="15">
        <v>270</v>
      </c>
      <c r="D24" s="20">
        <f t="shared" si="14"/>
        <v>543</v>
      </c>
      <c r="E24" s="22"/>
      <c r="F24" s="2"/>
      <c r="G24" s="2"/>
      <c r="H24" s="2"/>
      <c r="I24" s="2"/>
      <c r="J24" s="2"/>
      <c r="K24" s="2"/>
      <c r="L24" s="2">
        <v>3.9</v>
      </c>
      <c r="M24" s="2"/>
      <c r="N24" s="2"/>
      <c r="O24" s="2"/>
      <c r="P24" s="2"/>
      <c r="Q24" s="2">
        <v>6.75</v>
      </c>
      <c r="R24" s="13">
        <f t="shared" si="1"/>
        <v>5.3250000000000002</v>
      </c>
      <c r="S24" s="17"/>
      <c r="T24" s="2">
        <v>6.99</v>
      </c>
      <c r="U24" s="2"/>
      <c r="V24" s="2">
        <v>5.97</v>
      </c>
      <c r="W24" s="13">
        <f t="shared" si="9"/>
        <v>6.48211074882094</v>
      </c>
      <c r="X24" s="17"/>
      <c r="Y24" s="13">
        <f t="shared" si="2"/>
        <v>5.9024999999999999</v>
      </c>
      <c r="Z24" s="1">
        <f t="shared" si="3"/>
        <v>3205.0574999999999</v>
      </c>
      <c r="AB24" s="19">
        <f t="shared" si="4"/>
        <v>5.7107035829403143</v>
      </c>
      <c r="AC24" s="2">
        <f t="shared" si="5"/>
        <v>3100.9120455365905</v>
      </c>
      <c r="AE24" s="38">
        <f t="shared" si="6"/>
        <v>2</v>
      </c>
      <c r="AF24" s="38">
        <f t="shared" si="7"/>
        <v>5</v>
      </c>
      <c r="AG24" s="25"/>
      <c r="AH24" s="36">
        <f t="shared" si="8"/>
        <v>7.2432597735270263E-2</v>
      </c>
    </row>
    <row r="25" spans="1:34" s="5" customFormat="1" ht="15.95" customHeight="1">
      <c r="A25" s="6" t="s">
        <v>24</v>
      </c>
      <c r="B25" s="55">
        <v>6273</v>
      </c>
      <c r="C25" s="55">
        <v>9423</v>
      </c>
      <c r="D25" s="20">
        <f t="shared" si="14"/>
        <v>15696</v>
      </c>
      <c r="E25" s="22"/>
      <c r="F25" s="2"/>
      <c r="G25" s="2"/>
      <c r="H25" s="2"/>
      <c r="I25" s="2"/>
      <c r="J25" s="2"/>
      <c r="K25" s="2">
        <v>3.72</v>
      </c>
      <c r="L25" s="2">
        <v>3.39</v>
      </c>
      <c r="M25" s="2"/>
      <c r="N25" s="2"/>
      <c r="O25" s="2"/>
      <c r="P25" s="2">
        <v>3.89</v>
      </c>
      <c r="Q25" s="2">
        <v>4.3</v>
      </c>
      <c r="R25" s="13">
        <f t="shared" si="1"/>
        <v>3.8250000000000002</v>
      </c>
      <c r="S25" s="17"/>
      <c r="T25" s="2"/>
      <c r="U25" s="2">
        <v>3.69</v>
      </c>
      <c r="V25" s="2">
        <v>3.97</v>
      </c>
      <c r="W25" s="13">
        <f t="shared" si="9"/>
        <v>3.8312475567876851</v>
      </c>
      <c r="X25" s="17"/>
      <c r="Y25" s="13">
        <f t="shared" si="2"/>
        <v>3.8266666666666667</v>
      </c>
      <c r="Z25" s="1">
        <f t="shared" si="3"/>
        <v>60063.360000000001</v>
      </c>
      <c r="AB25" s="19">
        <f t="shared" si="4"/>
        <v>3.826249511357537</v>
      </c>
      <c r="AC25" s="2">
        <f t="shared" si="5"/>
        <v>60056.812330267901</v>
      </c>
      <c r="AE25" s="38">
        <f t="shared" si="6"/>
        <v>4</v>
      </c>
      <c r="AF25" s="38">
        <f t="shared" si="7"/>
        <v>7</v>
      </c>
      <c r="AG25" s="25"/>
      <c r="AH25" s="36">
        <f t="shared" si="8"/>
        <v>3.2666963595733711E-4</v>
      </c>
    </row>
    <row r="26" spans="1:34" s="5" customFormat="1" ht="15.95" customHeight="1">
      <c r="A26" s="6" t="s">
        <v>25</v>
      </c>
      <c r="B26" s="15">
        <v>387</v>
      </c>
      <c r="C26" s="15">
        <v>68</v>
      </c>
      <c r="D26" s="20">
        <f t="shared" si="14"/>
        <v>455</v>
      </c>
      <c r="E26" s="22"/>
      <c r="F26" s="2"/>
      <c r="G26" s="2">
        <v>3.75</v>
      </c>
      <c r="H26" s="2"/>
      <c r="I26" s="11"/>
      <c r="J26" s="11"/>
      <c r="K26" s="11"/>
      <c r="L26" s="11">
        <v>2.98</v>
      </c>
      <c r="M26" s="11"/>
      <c r="N26" s="11"/>
      <c r="O26" s="11"/>
      <c r="P26" s="11"/>
      <c r="Q26" s="11"/>
      <c r="R26" s="13">
        <f t="shared" si="1"/>
        <v>3.3650000000000002</v>
      </c>
      <c r="S26" s="17"/>
      <c r="T26" s="11">
        <v>3.37</v>
      </c>
      <c r="U26" s="11">
        <v>3.11</v>
      </c>
      <c r="V26" s="11"/>
      <c r="W26" s="13">
        <f t="shared" si="9"/>
        <v>3.24105537441047</v>
      </c>
      <c r="X26" s="17"/>
      <c r="Y26" s="13">
        <f t="shared" si="2"/>
        <v>3.3025000000000002</v>
      </c>
      <c r="Z26" s="1">
        <f t="shared" si="3"/>
        <v>1502.6375</v>
      </c>
      <c r="AB26" s="19">
        <f t="shared" si="4"/>
        <v>3.32368512480349</v>
      </c>
      <c r="AC26" s="2">
        <f t="shared" si="5"/>
        <v>1512.276731785588</v>
      </c>
      <c r="AE26" s="38">
        <f t="shared" si="6"/>
        <v>2</v>
      </c>
      <c r="AF26" s="38">
        <f t="shared" si="7"/>
        <v>5</v>
      </c>
      <c r="AG26" s="25"/>
      <c r="AH26" s="36">
        <v>0</v>
      </c>
    </row>
    <row r="27" spans="1:34" s="5" customFormat="1" ht="15.95" customHeight="1">
      <c r="A27" s="6" t="s">
        <v>14</v>
      </c>
      <c r="B27" s="55">
        <v>6500</v>
      </c>
      <c r="C27" s="55">
        <v>9400</v>
      </c>
      <c r="D27" s="20">
        <f t="shared" si="14"/>
        <v>15900</v>
      </c>
      <c r="E27" s="22"/>
      <c r="F27" s="2"/>
      <c r="G27" s="2"/>
      <c r="H27" s="2"/>
      <c r="I27" s="2"/>
      <c r="J27" s="2"/>
      <c r="K27" s="2">
        <v>8.57</v>
      </c>
      <c r="L27" s="2">
        <v>8</v>
      </c>
      <c r="M27" s="2"/>
      <c r="N27" s="2"/>
      <c r="O27" s="3">
        <v>8.49</v>
      </c>
      <c r="P27" s="3">
        <v>8.1999999999999993</v>
      </c>
      <c r="Q27" s="3">
        <v>8.35</v>
      </c>
      <c r="R27" s="19">
        <f t="shared" si="1"/>
        <v>8.322000000000001</v>
      </c>
      <c r="S27" s="18"/>
      <c r="T27" s="3">
        <v>8.99</v>
      </c>
      <c r="U27" s="3"/>
      <c r="V27" s="3">
        <v>8.67</v>
      </c>
      <c r="W27" s="13">
        <f t="shared" si="9"/>
        <v>8.8328762210013725</v>
      </c>
      <c r="X27" s="17"/>
      <c r="Y27" s="13">
        <f t="shared" si="2"/>
        <v>8.4671428571428589</v>
      </c>
      <c r="Z27" s="1">
        <f t="shared" si="3"/>
        <v>134627.57142857145</v>
      </c>
      <c r="AB27" s="13">
        <f t="shared" si="4"/>
        <v>8.4071460368335629</v>
      </c>
      <c r="AC27" s="2">
        <f t="shared" si="5"/>
        <v>133673.62198565365</v>
      </c>
      <c r="AE27" s="38">
        <f t="shared" si="6"/>
        <v>5</v>
      </c>
      <c r="AF27" s="38">
        <f t="shared" si="7"/>
        <v>8</v>
      </c>
      <c r="AG27" s="25"/>
      <c r="AH27" s="36">
        <f t="shared" ref="AH27:AH50" si="15">ABS(R27-AB27)/R27</f>
        <v>1.0231439177308569E-2</v>
      </c>
    </row>
    <row r="28" spans="1:34" s="5" customFormat="1" ht="15.95" customHeight="1">
      <c r="A28" s="6" t="s">
        <v>75</v>
      </c>
      <c r="B28" s="55">
        <v>6500</v>
      </c>
      <c r="C28" s="55">
        <v>9400</v>
      </c>
      <c r="D28" s="20">
        <f t="shared" si="14"/>
        <v>15900</v>
      </c>
      <c r="E28" s="22"/>
      <c r="F28" s="2"/>
      <c r="G28" s="2"/>
      <c r="H28" s="2"/>
      <c r="I28" s="2"/>
      <c r="J28" s="2"/>
      <c r="K28" s="12">
        <v>8.82</v>
      </c>
      <c r="L28" s="12">
        <v>8</v>
      </c>
      <c r="M28" s="12"/>
      <c r="N28" s="12"/>
      <c r="O28" s="53">
        <v>8.35</v>
      </c>
      <c r="P28" s="53">
        <v>7.8</v>
      </c>
      <c r="Q28" s="53"/>
      <c r="R28" s="19">
        <f t="shared" si="1"/>
        <v>8.2424999999999997</v>
      </c>
      <c r="S28" s="18"/>
      <c r="T28" s="53">
        <v>8.99</v>
      </c>
      <c r="U28" s="53">
        <v>9.19</v>
      </c>
      <c r="V28" s="53">
        <v>8.9700000000000006</v>
      </c>
      <c r="W28" s="13">
        <f t="shared" si="9"/>
        <v>9.0529478822267748</v>
      </c>
      <c r="X28" s="17"/>
      <c r="Y28" s="13">
        <f t="shared" si="2"/>
        <v>8.588571428571429</v>
      </c>
      <c r="Z28" s="1">
        <f t="shared" si="3"/>
        <v>136558.28571428571</v>
      </c>
      <c r="AB28" s="13">
        <f t="shared" si="4"/>
        <v>8.4045895764453551</v>
      </c>
      <c r="AC28" s="2"/>
      <c r="AE28" s="38">
        <f t="shared" si="6"/>
        <v>4</v>
      </c>
      <c r="AF28" s="38">
        <f t="shared" si="7"/>
        <v>8</v>
      </c>
      <c r="AG28" s="25"/>
      <c r="AH28" s="36"/>
    </row>
    <row r="29" spans="1:34" s="5" customFormat="1" ht="15.95" customHeight="1">
      <c r="A29" s="6" t="s">
        <v>15</v>
      </c>
      <c r="B29" s="15">
        <v>660</v>
      </c>
      <c r="C29" s="15">
        <v>1578</v>
      </c>
      <c r="D29" s="20">
        <f t="shared" si="14"/>
        <v>2238</v>
      </c>
      <c r="E29" s="22"/>
      <c r="F29" s="2">
        <v>42.85</v>
      </c>
      <c r="G29" s="2"/>
      <c r="H29" s="2"/>
      <c r="I29" s="2"/>
      <c r="J29" s="2"/>
      <c r="K29" s="12"/>
      <c r="L29" s="12">
        <v>46.99</v>
      </c>
      <c r="M29" s="12"/>
      <c r="N29" s="12"/>
      <c r="O29" s="12"/>
      <c r="P29" s="12"/>
      <c r="Q29" s="12">
        <v>40</v>
      </c>
      <c r="R29" s="19">
        <f t="shared" si="1"/>
        <v>43.28</v>
      </c>
      <c r="S29" s="17"/>
      <c r="T29" s="12"/>
      <c r="U29" s="12"/>
      <c r="V29" s="12"/>
      <c r="W29" s="13"/>
      <c r="X29" s="17"/>
      <c r="Y29" s="13">
        <f t="shared" si="2"/>
        <v>43.28</v>
      </c>
      <c r="Z29" s="1">
        <f t="shared" si="3"/>
        <v>96860.64</v>
      </c>
      <c r="AB29" s="13">
        <f t="shared" si="4"/>
        <v>43.28</v>
      </c>
      <c r="AC29" s="2">
        <f t="shared" ref="AC29:AC50" si="16">AB29*D29</f>
        <v>96860.64</v>
      </c>
      <c r="AE29" s="38">
        <f t="shared" si="6"/>
        <v>3</v>
      </c>
      <c r="AF29" s="38">
        <f t="shared" si="7"/>
        <v>4</v>
      </c>
      <c r="AG29" s="25"/>
      <c r="AH29" s="36">
        <f t="shared" si="15"/>
        <v>0</v>
      </c>
    </row>
    <row r="30" spans="1:34" s="5" customFormat="1" ht="15.95" customHeight="1">
      <c r="A30" s="6" t="s">
        <v>16</v>
      </c>
      <c r="B30" s="15">
        <v>0</v>
      </c>
      <c r="C30" s="15">
        <v>3900</v>
      </c>
      <c r="D30" s="20">
        <f t="shared" si="14"/>
        <v>3900</v>
      </c>
      <c r="E30" s="22"/>
      <c r="F30" s="1"/>
      <c r="G30" s="1"/>
      <c r="H30" s="1">
        <v>7.39</v>
      </c>
      <c r="I30" s="1"/>
      <c r="J30" s="1">
        <v>7.4</v>
      </c>
      <c r="K30" s="1"/>
      <c r="L30" s="1">
        <v>8.9</v>
      </c>
      <c r="M30" s="1"/>
      <c r="N30" s="1"/>
      <c r="O30" s="1"/>
      <c r="P30" s="1">
        <v>7.9</v>
      </c>
      <c r="Q30" s="1"/>
      <c r="R30" s="13">
        <f t="shared" si="1"/>
        <v>7.8974999999999991</v>
      </c>
      <c r="S30" s="17"/>
      <c r="T30" s="1"/>
      <c r="U30" s="1"/>
      <c r="V30" s="1">
        <v>7.45</v>
      </c>
      <c r="W30" s="13">
        <f t="shared" si="9"/>
        <v>7.4524267096783952</v>
      </c>
      <c r="X30" s="17"/>
      <c r="Y30" s="13">
        <f t="shared" si="2"/>
        <v>7.8079999999999998</v>
      </c>
      <c r="Z30" s="1">
        <f t="shared" si="3"/>
        <v>30451.200000000001</v>
      </c>
      <c r="AB30" s="19">
        <f t="shared" si="4"/>
        <v>7.808485341935679</v>
      </c>
      <c r="AC30" s="2">
        <f t="shared" si="16"/>
        <v>30453.092833549148</v>
      </c>
      <c r="AE30" s="38">
        <f t="shared" si="6"/>
        <v>4</v>
      </c>
      <c r="AF30" s="38">
        <f t="shared" si="7"/>
        <v>6</v>
      </c>
      <c r="AG30" s="25"/>
      <c r="AH30" s="36">
        <f t="shared" si="15"/>
        <v>1.1271245085700548E-2</v>
      </c>
    </row>
    <row r="31" spans="1:34" s="5" customFormat="1" ht="15.95" customHeight="1">
      <c r="A31" s="6" t="s">
        <v>17</v>
      </c>
      <c r="B31" s="15">
        <v>900</v>
      </c>
      <c r="C31" s="15"/>
      <c r="D31" s="20">
        <f t="shared" si="14"/>
        <v>900</v>
      </c>
      <c r="E31" s="22"/>
      <c r="F31" s="1"/>
      <c r="G31" s="1"/>
      <c r="H31" s="1"/>
      <c r="I31" s="1"/>
      <c r="J31" s="1"/>
      <c r="K31" s="1"/>
      <c r="L31" s="1">
        <v>5.99</v>
      </c>
      <c r="M31" s="1"/>
      <c r="N31" s="1"/>
      <c r="O31" s="1"/>
      <c r="P31" s="1">
        <v>4.5999999999999996</v>
      </c>
      <c r="Q31" s="1">
        <v>4.45</v>
      </c>
      <c r="R31" s="13">
        <f t="shared" si="1"/>
        <v>5.0133333333333328</v>
      </c>
      <c r="S31" s="17"/>
      <c r="T31" s="1"/>
      <c r="U31" s="1">
        <v>5.99</v>
      </c>
      <c r="V31" s="1">
        <v>4.87</v>
      </c>
      <c r="W31" s="13">
        <f t="shared" si="9"/>
        <v>5.4317687293360652</v>
      </c>
      <c r="X31" s="17"/>
      <c r="Y31" s="13">
        <f t="shared" si="2"/>
        <v>5.1800000000000006</v>
      </c>
      <c r="Z31" s="1">
        <f t="shared" si="3"/>
        <v>4662.0000000000009</v>
      </c>
      <c r="AB31" s="19">
        <f t="shared" si="4"/>
        <v>5.1179421823340157</v>
      </c>
      <c r="AC31" s="2">
        <f t="shared" si="16"/>
        <v>4606.1479641006144</v>
      </c>
      <c r="AE31" s="38">
        <f t="shared" si="6"/>
        <v>3</v>
      </c>
      <c r="AF31" s="38">
        <f t="shared" si="7"/>
        <v>6</v>
      </c>
      <c r="AG31" s="25"/>
      <c r="AH31" s="36">
        <f t="shared" si="15"/>
        <v>2.0866126795348987E-2</v>
      </c>
    </row>
    <row r="32" spans="1:34" s="5" customFormat="1" ht="15.95" customHeight="1">
      <c r="A32" s="6" t="s">
        <v>18</v>
      </c>
      <c r="B32" s="15">
        <v>1848</v>
      </c>
      <c r="C32" s="15">
        <v>2472</v>
      </c>
      <c r="D32" s="20">
        <f t="shared" si="14"/>
        <v>4320</v>
      </c>
      <c r="E32" s="22"/>
      <c r="F32" s="1"/>
      <c r="G32" s="1"/>
      <c r="H32" s="1"/>
      <c r="I32" s="1"/>
      <c r="J32" s="1"/>
      <c r="K32" s="1"/>
      <c r="L32" s="1">
        <v>4.8899999999999997</v>
      </c>
      <c r="M32" s="1"/>
      <c r="N32" s="1"/>
      <c r="O32" s="1"/>
      <c r="P32" s="1">
        <v>3.8</v>
      </c>
      <c r="Q32" s="1">
        <v>4.45</v>
      </c>
      <c r="R32" s="19">
        <f t="shared" si="1"/>
        <v>4.38</v>
      </c>
      <c r="S32" s="17"/>
      <c r="T32" s="1"/>
      <c r="U32" s="1"/>
      <c r="V32" s="1"/>
      <c r="W32" s="13"/>
      <c r="X32" s="17"/>
      <c r="Y32" s="13">
        <f t="shared" si="2"/>
        <v>4.38</v>
      </c>
      <c r="Z32" s="1">
        <f t="shared" si="3"/>
        <v>18921.599999999999</v>
      </c>
      <c r="AB32" s="13">
        <f t="shared" si="4"/>
        <v>4.38</v>
      </c>
      <c r="AC32" s="2">
        <f t="shared" si="16"/>
        <v>18921.599999999999</v>
      </c>
      <c r="AE32" s="38">
        <f t="shared" si="6"/>
        <v>3</v>
      </c>
      <c r="AF32" s="38">
        <f t="shared" si="7"/>
        <v>4</v>
      </c>
      <c r="AG32" s="25"/>
      <c r="AH32" s="36">
        <f t="shared" si="15"/>
        <v>0</v>
      </c>
    </row>
    <row r="33" spans="1:34" s="5" customFormat="1" ht="15.95" customHeight="1">
      <c r="A33" s="6" t="s">
        <v>19</v>
      </c>
      <c r="B33" s="55">
        <v>37237</v>
      </c>
      <c r="C33" s="55">
        <v>50148</v>
      </c>
      <c r="D33" s="20">
        <f t="shared" si="14"/>
        <v>87385</v>
      </c>
      <c r="E33" s="22"/>
      <c r="F33" s="1"/>
      <c r="G33" s="1">
        <v>3.89</v>
      </c>
      <c r="H33" s="1">
        <v>3.93</v>
      </c>
      <c r="I33" s="1"/>
      <c r="J33" s="1"/>
      <c r="K33" s="1">
        <v>4.08</v>
      </c>
      <c r="L33" s="1">
        <v>2.79</v>
      </c>
      <c r="M33" s="1"/>
      <c r="N33" s="1"/>
      <c r="O33" s="1"/>
      <c r="P33" s="1">
        <v>3.39</v>
      </c>
      <c r="Q33" s="1"/>
      <c r="R33" s="13">
        <f t="shared" si="1"/>
        <v>3.6160000000000005</v>
      </c>
      <c r="S33" s="17"/>
      <c r="T33" s="1">
        <v>3.49</v>
      </c>
      <c r="U33" s="1">
        <v>3.39</v>
      </c>
      <c r="V33" s="1">
        <v>3.12</v>
      </c>
      <c r="W33" s="13">
        <f t="shared" si="9"/>
        <v>3.334419109475792</v>
      </c>
      <c r="X33" s="17"/>
      <c r="Y33" s="13">
        <f t="shared" si="2"/>
        <v>3.5100000000000002</v>
      </c>
      <c r="Z33" s="1">
        <f t="shared" si="3"/>
        <v>306721.35000000003</v>
      </c>
      <c r="AB33" s="19">
        <f t="shared" si="4"/>
        <v>3.5690698515792989</v>
      </c>
      <c r="AC33" s="2">
        <f t="shared" si="16"/>
        <v>311883.16898025706</v>
      </c>
      <c r="AE33" s="38">
        <f t="shared" si="6"/>
        <v>5</v>
      </c>
      <c r="AF33" s="38">
        <f t="shared" si="7"/>
        <v>9</v>
      </c>
      <c r="AG33" s="25"/>
      <c r="AH33" s="36">
        <f t="shared" si="15"/>
        <v>1.2978470249087843E-2</v>
      </c>
    </row>
    <row r="34" spans="1:34" s="5" customFormat="1" ht="15.95" customHeight="1">
      <c r="A34" s="6" t="s">
        <v>34</v>
      </c>
      <c r="B34" s="15">
        <v>180</v>
      </c>
      <c r="C34" s="15">
        <v>75</v>
      </c>
      <c r="D34" s="20">
        <f t="shared" si="14"/>
        <v>255</v>
      </c>
      <c r="E34" s="22"/>
      <c r="F34" s="1"/>
      <c r="G34" s="1"/>
      <c r="H34" s="1"/>
      <c r="I34" s="1"/>
      <c r="J34" s="1"/>
      <c r="K34" s="1"/>
      <c r="L34" s="1">
        <v>7.09</v>
      </c>
      <c r="M34" s="1"/>
      <c r="N34" s="1"/>
      <c r="O34" s="1"/>
      <c r="P34" s="1"/>
      <c r="Q34" s="1">
        <v>3.5</v>
      </c>
      <c r="R34" s="13">
        <f t="shared" si="1"/>
        <v>5.2949999999999999</v>
      </c>
      <c r="S34" s="17"/>
      <c r="T34" s="1">
        <v>3.99</v>
      </c>
      <c r="U34" s="1"/>
      <c r="V34" s="1">
        <v>3.97</v>
      </c>
      <c r="W34" s="13">
        <f t="shared" si="9"/>
        <v>3.9812964167140961</v>
      </c>
      <c r="X34" s="17"/>
      <c r="Y34" s="13">
        <f t="shared" si="2"/>
        <v>4.6375000000000002</v>
      </c>
      <c r="Z34" s="1">
        <f t="shared" si="3"/>
        <v>1182.5625</v>
      </c>
      <c r="AB34" s="19">
        <f t="shared" si="4"/>
        <v>4.8570988055713658</v>
      </c>
      <c r="AC34" s="2">
        <f t="shared" si="16"/>
        <v>1238.5601954206982</v>
      </c>
      <c r="AE34" s="38">
        <f t="shared" si="6"/>
        <v>2</v>
      </c>
      <c r="AF34" s="38">
        <f t="shared" si="7"/>
        <v>5</v>
      </c>
      <c r="AG34" s="25"/>
      <c r="AH34" s="36">
        <f t="shared" si="15"/>
        <v>8.2700886577645738E-2</v>
      </c>
    </row>
    <row r="35" spans="1:34" s="5" customFormat="1" ht="15.95" customHeight="1">
      <c r="A35" s="6" t="s">
        <v>28</v>
      </c>
      <c r="B35" s="15">
        <v>2352</v>
      </c>
      <c r="C35" s="15">
        <v>2742</v>
      </c>
      <c r="D35" s="20">
        <f t="shared" si="14"/>
        <v>5094</v>
      </c>
      <c r="E35" s="22"/>
      <c r="F35" s="1"/>
      <c r="G35" s="1"/>
      <c r="H35" s="1"/>
      <c r="I35" s="1"/>
      <c r="J35" s="1"/>
      <c r="K35" s="1"/>
      <c r="L35" s="1">
        <v>8.99</v>
      </c>
      <c r="M35" s="1"/>
      <c r="N35" s="1"/>
      <c r="O35" s="1"/>
      <c r="P35" s="1">
        <v>5.6</v>
      </c>
      <c r="Q35" s="1"/>
      <c r="R35" s="19">
        <f t="shared" si="1"/>
        <v>7.2949999999999999</v>
      </c>
      <c r="S35" s="17"/>
      <c r="T35" s="1">
        <v>8.09</v>
      </c>
      <c r="U35" s="1">
        <v>9.9</v>
      </c>
      <c r="V35" s="1"/>
      <c r="W35" s="13">
        <f t="shared" si="9"/>
        <v>8.9979299669204256</v>
      </c>
      <c r="X35" s="17"/>
      <c r="Y35" s="13">
        <f t="shared" si="2"/>
        <v>8.1449999999999996</v>
      </c>
      <c r="Z35" s="1">
        <f t="shared" si="3"/>
        <v>41490.629999999997</v>
      </c>
      <c r="AB35" s="13">
        <f t="shared" si="4"/>
        <v>7.8626433223068091</v>
      </c>
      <c r="AC35" s="2">
        <f t="shared" si="16"/>
        <v>40052.305083830885</v>
      </c>
      <c r="AE35" s="38">
        <f t="shared" si="6"/>
        <v>2</v>
      </c>
      <c r="AF35" s="38">
        <f t="shared" si="7"/>
        <v>5</v>
      </c>
      <c r="AG35" s="25"/>
      <c r="AH35" s="36">
        <f t="shared" si="15"/>
        <v>7.7812655559535177E-2</v>
      </c>
    </row>
    <row r="36" spans="1:34" s="5" customFormat="1" ht="15.95" customHeight="1">
      <c r="A36" s="6" t="s">
        <v>20</v>
      </c>
      <c r="B36" s="15">
        <v>984</v>
      </c>
      <c r="C36" s="15"/>
      <c r="D36" s="20">
        <f t="shared" si="14"/>
        <v>984</v>
      </c>
      <c r="E36" s="22"/>
      <c r="F36" s="1"/>
      <c r="G36" s="1"/>
      <c r="H36" s="1"/>
      <c r="I36" s="1"/>
      <c r="J36" s="1"/>
      <c r="K36" s="1"/>
      <c r="L36" s="1">
        <v>7.49</v>
      </c>
      <c r="M36" s="1"/>
      <c r="N36" s="1"/>
      <c r="O36" s="1"/>
      <c r="P36" s="1"/>
      <c r="Q36" s="1"/>
      <c r="R36" s="13">
        <f t="shared" si="1"/>
        <v>7.49</v>
      </c>
      <c r="S36" s="17"/>
      <c r="T36" s="1">
        <v>3.85</v>
      </c>
      <c r="U36" s="1"/>
      <c r="V36" s="1">
        <v>3.97</v>
      </c>
      <c r="W36" s="13">
        <f t="shared" si="9"/>
        <v>3.9112736154151042</v>
      </c>
      <c r="X36" s="17"/>
      <c r="Y36" s="13">
        <f t="shared" si="2"/>
        <v>5.1033333333333335</v>
      </c>
      <c r="Z36" s="1">
        <f t="shared" si="3"/>
        <v>5021.68</v>
      </c>
      <c r="AB36" s="19">
        <f t="shared" si="4"/>
        <v>5.7006368077075518</v>
      </c>
      <c r="AC36" s="2">
        <f t="shared" si="16"/>
        <v>5609.4266187842313</v>
      </c>
      <c r="AE36" s="38">
        <f t="shared" si="6"/>
        <v>1</v>
      </c>
      <c r="AF36" s="38">
        <f t="shared" si="7"/>
        <v>4</v>
      </c>
      <c r="AG36" s="25"/>
      <c r="AH36" s="36">
        <f t="shared" si="15"/>
        <v>0.238900292695921</v>
      </c>
    </row>
    <row r="37" spans="1:34" s="5" customFormat="1" ht="15.95" customHeight="1">
      <c r="A37" s="6" t="s">
        <v>35</v>
      </c>
      <c r="B37" s="15">
        <v>1500</v>
      </c>
      <c r="C37" s="15">
        <v>900</v>
      </c>
      <c r="D37" s="20">
        <f t="shared" si="14"/>
        <v>2400</v>
      </c>
      <c r="E37" s="22"/>
      <c r="F37" s="1"/>
      <c r="G37" s="1"/>
      <c r="H37" s="1"/>
      <c r="I37" s="1"/>
      <c r="J37" s="1"/>
      <c r="K37" s="1"/>
      <c r="L37" s="1">
        <v>7.49</v>
      </c>
      <c r="M37" s="1"/>
      <c r="N37" s="1"/>
      <c r="O37" s="1"/>
      <c r="P37" s="1"/>
      <c r="Q37" s="1"/>
      <c r="R37" s="13">
        <f t="shared" si="1"/>
        <v>7.49</v>
      </c>
      <c r="S37" s="17"/>
      <c r="T37" s="1">
        <v>5.69</v>
      </c>
      <c r="U37" s="1"/>
      <c r="V37" s="1">
        <v>5.97</v>
      </c>
      <c r="W37" s="13">
        <f t="shared" si="9"/>
        <v>5.8318990224731602</v>
      </c>
      <c r="X37" s="17"/>
      <c r="Y37" s="13">
        <f t="shared" si="2"/>
        <v>6.3833333333333329</v>
      </c>
      <c r="Z37" s="1">
        <f t="shared" si="3"/>
        <v>15319.999999999998</v>
      </c>
      <c r="AB37" s="19">
        <f t="shared" si="4"/>
        <v>6.6609495112365806</v>
      </c>
      <c r="AC37" s="2">
        <f t="shared" si="16"/>
        <v>15986.278826967793</v>
      </c>
      <c r="AE37" s="38">
        <f t="shared" si="6"/>
        <v>1</v>
      </c>
      <c r="AF37" s="38">
        <f t="shared" si="7"/>
        <v>4</v>
      </c>
      <c r="AG37" s="25"/>
      <c r="AH37" s="36">
        <f t="shared" si="15"/>
        <v>0.11068764870005601</v>
      </c>
    </row>
    <row r="38" spans="1:34" s="5" customFormat="1" ht="15.95" customHeight="1">
      <c r="A38" s="6" t="s">
        <v>36</v>
      </c>
      <c r="B38" s="15">
        <v>3456</v>
      </c>
      <c r="C38" s="15">
        <v>5202</v>
      </c>
      <c r="D38" s="20">
        <f t="shared" si="14"/>
        <v>8658</v>
      </c>
      <c r="E38" s="22"/>
      <c r="F38" s="1"/>
      <c r="G38" s="1"/>
      <c r="H38" s="1"/>
      <c r="I38" s="1"/>
      <c r="J38" s="1"/>
      <c r="K38" s="1"/>
      <c r="L38" s="1">
        <v>3.1</v>
      </c>
      <c r="M38" s="1"/>
      <c r="N38" s="1"/>
      <c r="O38" s="1"/>
      <c r="P38" s="1"/>
      <c r="Q38" s="1">
        <v>2</v>
      </c>
      <c r="R38" s="19">
        <f t="shared" si="1"/>
        <v>2.5499999999999998</v>
      </c>
      <c r="S38" s="17"/>
      <c r="T38" s="1"/>
      <c r="U38" s="1">
        <v>1.99</v>
      </c>
      <c r="V38" s="1"/>
      <c r="W38" s="13">
        <f t="shared" si="9"/>
        <v>1.9906482083570478</v>
      </c>
      <c r="X38" s="17"/>
      <c r="Y38" s="13">
        <f t="shared" si="2"/>
        <v>2.3633333333333333</v>
      </c>
      <c r="Z38" s="1">
        <f t="shared" si="3"/>
        <v>20461.739999999998</v>
      </c>
      <c r="AB38" s="13">
        <f t="shared" si="4"/>
        <v>2.3635494027856825</v>
      </c>
      <c r="AC38" s="2">
        <f t="shared" si="16"/>
        <v>20463.61072931844</v>
      </c>
      <c r="AE38" s="38">
        <f t="shared" si="6"/>
        <v>2</v>
      </c>
      <c r="AF38" s="38">
        <f t="shared" si="7"/>
        <v>4</v>
      </c>
      <c r="AG38" s="25"/>
      <c r="AH38" s="36">
        <f t="shared" si="15"/>
        <v>7.3117881260516604E-2</v>
      </c>
    </row>
    <row r="39" spans="1:34" s="5" customFormat="1" ht="15.95" customHeight="1">
      <c r="A39" s="6" t="s">
        <v>21</v>
      </c>
      <c r="B39" s="55">
        <v>6165</v>
      </c>
      <c r="C39" s="55">
        <v>9114</v>
      </c>
      <c r="D39" s="20">
        <f t="shared" si="14"/>
        <v>15279</v>
      </c>
      <c r="E39" s="22"/>
      <c r="F39" s="1"/>
      <c r="G39" s="1"/>
      <c r="H39" s="1"/>
      <c r="I39" s="1">
        <v>9.59</v>
      </c>
      <c r="J39" s="1"/>
      <c r="K39" s="1"/>
      <c r="L39" s="1">
        <v>7.99</v>
      </c>
      <c r="M39" s="1">
        <v>11</v>
      </c>
      <c r="N39" s="1"/>
      <c r="O39" s="1"/>
      <c r="P39" s="1"/>
      <c r="Q39" s="1">
        <v>9.5</v>
      </c>
      <c r="R39" s="19">
        <f t="shared" si="1"/>
        <v>9.52</v>
      </c>
      <c r="S39" s="17"/>
      <c r="T39" s="1"/>
      <c r="U39" s="1">
        <v>6.2</v>
      </c>
      <c r="V39" s="1">
        <v>8.4700000000000006</v>
      </c>
      <c r="W39" s="13">
        <f t="shared" si="9"/>
        <v>7.3373892504014808</v>
      </c>
      <c r="X39" s="17"/>
      <c r="Y39" s="13">
        <f t="shared" si="2"/>
        <v>8.7916666666666661</v>
      </c>
      <c r="Z39" s="1">
        <f t="shared" si="3"/>
        <v>134327.875</v>
      </c>
      <c r="AB39" s="13">
        <f t="shared" si="4"/>
        <v>9.0834778500802962</v>
      </c>
      <c r="AC39" s="2">
        <f t="shared" si="16"/>
        <v>138786.45807137684</v>
      </c>
      <c r="AE39" s="38">
        <f t="shared" si="6"/>
        <v>4</v>
      </c>
      <c r="AF39" s="38">
        <f t="shared" si="7"/>
        <v>7</v>
      </c>
      <c r="AG39" s="25"/>
      <c r="AH39" s="36">
        <f t="shared" si="15"/>
        <v>4.5853167008372206E-2</v>
      </c>
    </row>
    <row r="40" spans="1:34" s="5" customFormat="1" ht="15.95" customHeight="1">
      <c r="A40" s="6" t="s">
        <v>37</v>
      </c>
      <c r="B40" s="15">
        <v>750</v>
      </c>
      <c r="C40" s="15">
        <v>750</v>
      </c>
      <c r="D40" s="20">
        <f t="shared" si="14"/>
        <v>1500</v>
      </c>
      <c r="E40" s="22"/>
      <c r="F40" s="1"/>
      <c r="G40" s="1"/>
      <c r="H40" s="1"/>
      <c r="I40" s="1"/>
      <c r="J40" s="1"/>
      <c r="K40" s="1"/>
      <c r="L40" s="1">
        <v>6.99</v>
      </c>
      <c r="M40" s="1"/>
      <c r="N40" s="1"/>
      <c r="O40" s="1"/>
      <c r="P40" s="1"/>
      <c r="Q40" s="1"/>
      <c r="R40" s="13">
        <f t="shared" si="1"/>
        <v>6.99</v>
      </c>
      <c r="S40" s="17"/>
      <c r="T40" s="1">
        <v>5.59</v>
      </c>
      <c r="U40" s="1">
        <v>3.49</v>
      </c>
      <c r="V40" s="1"/>
      <c r="W40" s="13">
        <f t="shared" si="9"/>
        <v>4.5414788271060287</v>
      </c>
      <c r="X40" s="17"/>
      <c r="Y40" s="13">
        <f t="shared" si="2"/>
        <v>5.3566666666666665</v>
      </c>
      <c r="Z40" s="1">
        <f t="shared" si="3"/>
        <v>8035</v>
      </c>
      <c r="AB40" s="19">
        <f t="shared" si="4"/>
        <v>5.765739413553014</v>
      </c>
      <c r="AC40" s="2">
        <f t="shared" si="16"/>
        <v>8648.6091203295218</v>
      </c>
      <c r="AE40" s="38">
        <f t="shared" si="6"/>
        <v>1</v>
      </c>
      <c r="AF40" s="38">
        <f t="shared" si="7"/>
        <v>4</v>
      </c>
      <c r="AG40" s="25"/>
      <c r="AH40" s="36">
        <f t="shared" si="15"/>
        <v>0.17514457602961175</v>
      </c>
    </row>
    <row r="41" spans="1:34" s="5" customFormat="1" ht="15.95" customHeight="1">
      <c r="A41" s="6" t="s">
        <v>38</v>
      </c>
      <c r="B41" s="15">
        <v>1704</v>
      </c>
      <c r="C41" s="15">
        <v>600</v>
      </c>
      <c r="D41" s="20">
        <f t="shared" si="14"/>
        <v>2304</v>
      </c>
      <c r="E41" s="22"/>
      <c r="F41" s="1"/>
      <c r="G41" s="1"/>
      <c r="H41" s="1"/>
      <c r="I41" s="1"/>
      <c r="J41" s="1"/>
      <c r="K41" s="1"/>
      <c r="L41" s="1">
        <v>8.25</v>
      </c>
      <c r="M41" s="1"/>
      <c r="N41" s="1"/>
      <c r="O41" s="1"/>
      <c r="P41" s="1"/>
      <c r="Q41" s="1"/>
      <c r="R41" s="13">
        <f t="shared" si="1"/>
        <v>8.25</v>
      </c>
      <c r="S41" s="17"/>
      <c r="T41" s="1">
        <v>7.99</v>
      </c>
      <c r="U41" s="1">
        <v>7.49</v>
      </c>
      <c r="V41" s="1">
        <v>8.43</v>
      </c>
      <c r="W41" s="13">
        <f t="shared" si="9"/>
        <v>7.9725960907566185</v>
      </c>
      <c r="X41" s="17"/>
      <c r="Y41" s="13">
        <f t="shared" si="2"/>
        <v>8.0400000000000009</v>
      </c>
      <c r="Z41" s="1">
        <f t="shared" si="3"/>
        <v>18524.160000000003</v>
      </c>
      <c r="AB41" s="19">
        <f t="shared" si="4"/>
        <v>8.1112980453783088</v>
      </c>
      <c r="AC41" s="2">
        <f t="shared" si="16"/>
        <v>18688.430696551623</v>
      </c>
      <c r="AE41" s="38">
        <f t="shared" si="6"/>
        <v>1</v>
      </c>
      <c r="AF41" s="38">
        <f t="shared" si="7"/>
        <v>5</v>
      </c>
      <c r="AG41" s="25"/>
      <c r="AH41" s="36">
        <f t="shared" si="15"/>
        <v>1.6812358135962571E-2</v>
      </c>
    </row>
    <row r="42" spans="1:34" s="5" customFormat="1" ht="15.95" customHeight="1">
      <c r="A42" s="6" t="s">
        <v>39</v>
      </c>
      <c r="B42" s="15"/>
      <c r="C42" s="15">
        <v>2706</v>
      </c>
      <c r="D42" s="20">
        <f t="shared" si="14"/>
        <v>2706</v>
      </c>
      <c r="E42" s="22"/>
      <c r="F42" s="1"/>
      <c r="G42" s="1"/>
      <c r="H42" s="1"/>
      <c r="I42" s="1"/>
      <c r="J42" s="1"/>
      <c r="K42" s="1"/>
      <c r="L42" s="1">
        <v>7.99</v>
      </c>
      <c r="M42" s="1"/>
      <c r="N42" s="1"/>
      <c r="O42" s="1"/>
      <c r="P42" s="1">
        <v>6.49</v>
      </c>
      <c r="Q42" s="1">
        <v>7</v>
      </c>
      <c r="R42" s="19">
        <f t="shared" si="1"/>
        <v>7.16</v>
      </c>
      <c r="S42" s="17"/>
      <c r="T42" s="1"/>
      <c r="U42" s="1"/>
      <c r="V42" s="1">
        <v>4.97</v>
      </c>
      <c r="W42" s="13"/>
      <c r="X42" s="17"/>
      <c r="Y42" s="13">
        <f t="shared" si="2"/>
        <v>6.6124999999999998</v>
      </c>
      <c r="Z42" s="1">
        <f t="shared" si="3"/>
        <v>17893.424999999999</v>
      </c>
      <c r="AB42" s="13">
        <f t="shared" si="4"/>
        <v>7.16</v>
      </c>
      <c r="AC42" s="2">
        <f t="shared" si="16"/>
        <v>19374.96</v>
      </c>
      <c r="AE42" s="38">
        <f t="shared" si="6"/>
        <v>3</v>
      </c>
      <c r="AF42" s="38">
        <f t="shared" si="7"/>
        <v>5</v>
      </c>
      <c r="AG42" s="25"/>
      <c r="AH42" s="36">
        <f t="shared" si="15"/>
        <v>0</v>
      </c>
    </row>
    <row r="43" spans="1:34" ht="15.95" customHeight="1">
      <c r="A43" s="6" t="s">
        <v>40</v>
      </c>
      <c r="B43" s="15">
        <v>300</v>
      </c>
      <c r="C43" s="15">
        <v>300</v>
      </c>
      <c r="D43" s="20">
        <f t="shared" si="14"/>
        <v>600</v>
      </c>
      <c r="E43" s="22"/>
      <c r="F43" s="1">
        <v>7.34</v>
      </c>
      <c r="G43" s="1"/>
      <c r="H43" s="1"/>
      <c r="I43" s="1"/>
      <c r="J43" s="1">
        <v>3.64</v>
      </c>
      <c r="K43" s="1"/>
      <c r="L43" s="1">
        <v>5.49</v>
      </c>
      <c r="M43" s="1"/>
      <c r="N43" s="1">
        <v>3.8</v>
      </c>
      <c r="O43" s="1"/>
      <c r="P43" s="1">
        <v>3.89</v>
      </c>
      <c r="Q43" s="1">
        <v>4</v>
      </c>
      <c r="R43" s="19">
        <f t="shared" si="1"/>
        <v>4.6933333333333334</v>
      </c>
      <c r="S43" s="17"/>
      <c r="T43" s="1"/>
      <c r="U43" s="1"/>
      <c r="V43" s="1"/>
      <c r="W43" s="13"/>
      <c r="X43" s="17"/>
      <c r="Y43" s="13">
        <f t="shared" si="2"/>
        <v>4.6933333333333334</v>
      </c>
      <c r="Z43" s="1">
        <f t="shared" si="3"/>
        <v>2816</v>
      </c>
      <c r="AA43" s="5"/>
      <c r="AB43" s="13">
        <f t="shared" si="4"/>
        <v>4.6933333333333334</v>
      </c>
      <c r="AC43" s="2">
        <f t="shared" si="16"/>
        <v>2816</v>
      </c>
      <c r="AE43" s="38">
        <f t="shared" si="6"/>
        <v>6</v>
      </c>
      <c r="AF43" s="38">
        <f t="shared" si="7"/>
        <v>7</v>
      </c>
      <c r="AH43" s="36">
        <f t="shared" si="15"/>
        <v>0</v>
      </c>
    </row>
    <row r="44" spans="1:34" ht="15.95" customHeight="1">
      <c r="A44" s="6" t="s">
        <v>41</v>
      </c>
      <c r="B44" s="15">
        <v>315</v>
      </c>
      <c r="C44" s="15">
        <v>300</v>
      </c>
      <c r="D44" s="20">
        <f t="shared" si="14"/>
        <v>615</v>
      </c>
      <c r="E44" s="22"/>
      <c r="F44" s="1"/>
      <c r="G44" s="1"/>
      <c r="H44" s="1"/>
      <c r="I44" s="1"/>
      <c r="J44" s="1"/>
      <c r="K44" s="1"/>
      <c r="L44" s="1">
        <v>28.99</v>
      </c>
      <c r="M44" s="1">
        <v>22</v>
      </c>
      <c r="N44" s="1"/>
      <c r="O44" s="1">
        <v>21.09</v>
      </c>
      <c r="P44" s="1"/>
      <c r="Q44" s="1">
        <v>17</v>
      </c>
      <c r="R44" s="19">
        <f t="shared" si="1"/>
        <v>22.27</v>
      </c>
      <c r="S44" s="17"/>
      <c r="T44" s="1"/>
      <c r="U44" s="1">
        <v>18.47</v>
      </c>
      <c r="V44" s="1"/>
      <c r="W44" s="13">
        <f t="shared" si="9"/>
        <v>18.476016285605361</v>
      </c>
      <c r="X44" s="17"/>
      <c r="Y44" s="13">
        <f t="shared" si="2"/>
        <v>21.509999999999998</v>
      </c>
      <c r="Z44" s="1">
        <f t="shared" si="3"/>
        <v>13228.65</v>
      </c>
      <c r="AA44" s="5"/>
      <c r="AB44" s="13">
        <f t="shared" si="4"/>
        <v>21.511203257121071</v>
      </c>
      <c r="AC44" s="2">
        <f t="shared" si="16"/>
        <v>13229.390003129458</v>
      </c>
      <c r="AE44" s="38">
        <f t="shared" si="6"/>
        <v>4</v>
      </c>
      <c r="AF44" s="38">
        <f t="shared" si="7"/>
        <v>6</v>
      </c>
      <c r="AH44" s="36">
        <f t="shared" si="15"/>
        <v>3.407259734525947E-2</v>
      </c>
    </row>
    <row r="45" spans="1:34" ht="15.95" customHeight="1">
      <c r="A45" s="6" t="s">
        <v>29</v>
      </c>
      <c r="B45" s="15">
        <v>720</v>
      </c>
      <c r="C45" s="15">
        <v>1464</v>
      </c>
      <c r="D45" s="20">
        <f t="shared" si="14"/>
        <v>2184</v>
      </c>
      <c r="E45" s="22"/>
      <c r="F45" s="1">
        <v>7</v>
      </c>
      <c r="G45" s="1"/>
      <c r="H45" s="1"/>
      <c r="I45" s="1"/>
      <c r="J45" s="1">
        <v>2.4</v>
      </c>
      <c r="K45" s="1"/>
      <c r="L45" s="1">
        <v>5.29</v>
      </c>
      <c r="M45" s="1"/>
      <c r="N45" s="1">
        <v>3.26</v>
      </c>
      <c r="O45" s="1"/>
      <c r="P45" s="1">
        <v>3.49</v>
      </c>
      <c r="Q45" s="1">
        <v>2</v>
      </c>
      <c r="R45" s="19">
        <f t="shared" si="1"/>
        <v>3.9066666666666676</v>
      </c>
      <c r="S45" s="17"/>
      <c r="T45" s="1"/>
      <c r="U45" s="1">
        <v>3.79</v>
      </c>
      <c r="V45" s="1">
        <v>3</v>
      </c>
      <c r="W45" s="13">
        <f t="shared" si="9"/>
        <v>3.3961058630010941</v>
      </c>
      <c r="X45" s="17"/>
      <c r="Y45" s="13">
        <f t="shared" si="2"/>
        <v>3.7787500000000005</v>
      </c>
      <c r="Z45" s="1">
        <f t="shared" si="3"/>
        <v>8252.7900000000009</v>
      </c>
      <c r="AA45" s="5"/>
      <c r="AB45" s="13">
        <f t="shared" si="4"/>
        <v>3.8337294090001568</v>
      </c>
      <c r="AC45" s="2">
        <f t="shared" si="16"/>
        <v>8372.8650292563416</v>
      </c>
      <c r="AE45" s="38">
        <f t="shared" si="6"/>
        <v>6</v>
      </c>
      <c r="AF45" s="38">
        <f t="shared" si="7"/>
        <v>9</v>
      </c>
      <c r="AH45" s="36">
        <f t="shared" si="15"/>
        <v>1.866994650166659E-2</v>
      </c>
    </row>
    <row r="46" spans="1:34" ht="15.95" customHeight="1">
      <c r="A46" s="6" t="s">
        <v>26</v>
      </c>
      <c r="B46" s="15">
        <v>660</v>
      </c>
      <c r="C46" s="15">
        <v>758</v>
      </c>
      <c r="D46" s="20">
        <f t="shared" si="14"/>
        <v>1418</v>
      </c>
      <c r="E46" s="22"/>
      <c r="F46" s="1">
        <v>21</v>
      </c>
      <c r="G46" s="1"/>
      <c r="H46" s="1"/>
      <c r="I46" s="1"/>
      <c r="J46" s="1">
        <v>15</v>
      </c>
      <c r="K46" s="1">
        <v>15.2</v>
      </c>
      <c r="L46" s="1">
        <v>18.899999999999999</v>
      </c>
      <c r="M46" s="1">
        <v>16</v>
      </c>
      <c r="N46" s="1"/>
      <c r="O46" s="1"/>
      <c r="P46" s="1">
        <v>15.4</v>
      </c>
      <c r="Q46" s="1">
        <v>14</v>
      </c>
      <c r="R46" s="19">
        <f t="shared" si="1"/>
        <v>16.5</v>
      </c>
      <c r="S46" s="17"/>
      <c r="T46" s="1"/>
      <c r="U46" s="1"/>
      <c r="V46" s="1"/>
      <c r="W46" s="13"/>
      <c r="X46" s="17"/>
      <c r="Y46" s="13">
        <f t="shared" si="2"/>
        <v>16.5</v>
      </c>
      <c r="Z46" s="1">
        <f t="shared" si="3"/>
        <v>23397</v>
      </c>
      <c r="AA46" s="5"/>
      <c r="AB46" s="13">
        <f t="shared" si="4"/>
        <v>16.5</v>
      </c>
      <c r="AC46" s="2">
        <f t="shared" si="16"/>
        <v>23397</v>
      </c>
      <c r="AE46" s="38">
        <f t="shared" si="6"/>
        <v>7</v>
      </c>
      <c r="AF46" s="38">
        <f t="shared" si="7"/>
        <v>8</v>
      </c>
      <c r="AH46" s="36">
        <f t="shared" si="15"/>
        <v>0</v>
      </c>
    </row>
    <row r="47" spans="1:34" ht="15.95" customHeight="1">
      <c r="A47" s="6" t="s">
        <v>42</v>
      </c>
      <c r="B47" s="15">
        <v>1848</v>
      </c>
      <c r="C47" s="15">
        <v>2472</v>
      </c>
      <c r="D47" s="20">
        <f t="shared" si="14"/>
        <v>4320</v>
      </c>
      <c r="E47" s="22"/>
      <c r="F47" s="1">
        <v>4.1900000000000004</v>
      </c>
      <c r="G47" s="1"/>
      <c r="H47" s="1"/>
      <c r="I47" s="1"/>
      <c r="J47" s="1"/>
      <c r="K47" s="1"/>
      <c r="L47" s="1">
        <v>5.59</v>
      </c>
      <c r="M47" s="1"/>
      <c r="N47" s="1"/>
      <c r="O47" s="1">
        <v>4.88</v>
      </c>
      <c r="P47" s="1">
        <v>3.79</v>
      </c>
      <c r="Q47" s="1">
        <v>4</v>
      </c>
      <c r="R47" s="19">
        <f t="shared" si="1"/>
        <v>4.49</v>
      </c>
      <c r="S47" s="17"/>
      <c r="T47" s="1"/>
      <c r="U47" s="1"/>
      <c r="V47" s="1"/>
      <c r="W47" s="13"/>
      <c r="X47" s="17"/>
      <c r="Y47" s="13">
        <f t="shared" si="2"/>
        <v>4.49</v>
      </c>
      <c r="Z47" s="1">
        <f t="shared" si="3"/>
        <v>19396.8</v>
      </c>
      <c r="AA47" s="5"/>
      <c r="AB47" s="13">
        <f t="shared" si="4"/>
        <v>4.49</v>
      </c>
      <c r="AC47" s="2">
        <f t="shared" si="16"/>
        <v>19396.8</v>
      </c>
      <c r="AE47" s="38">
        <f t="shared" si="6"/>
        <v>5</v>
      </c>
      <c r="AF47" s="38">
        <f t="shared" si="7"/>
        <v>6</v>
      </c>
      <c r="AH47" s="36">
        <f t="shared" si="15"/>
        <v>0</v>
      </c>
    </row>
    <row r="48" spans="1:34" ht="15.95" customHeight="1">
      <c r="A48" s="6" t="s">
        <v>43</v>
      </c>
      <c r="B48" s="15">
        <v>185</v>
      </c>
      <c r="C48" s="15">
        <v>260</v>
      </c>
      <c r="D48" s="20">
        <f t="shared" si="14"/>
        <v>445</v>
      </c>
      <c r="E48" s="22"/>
      <c r="F48" s="1">
        <v>3.05</v>
      </c>
      <c r="G48" s="1"/>
      <c r="H48" s="1"/>
      <c r="I48" s="1"/>
      <c r="J48" s="1"/>
      <c r="K48" s="1"/>
      <c r="L48" s="1">
        <v>4.25</v>
      </c>
      <c r="M48" s="1"/>
      <c r="N48" s="1">
        <v>3.9</v>
      </c>
      <c r="O48" s="1"/>
      <c r="P48" s="1"/>
      <c r="Q48" s="1">
        <v>2.5</v>
      </c>
      <c r="R48" s="19">
        <f t="shared" si="1"/>
        <v>3.4249999999999998</v>
      </c>
      <c r="S48" s="17"/>
      <c r="T48" s="1"/>
      <c r="U48" s="1"/>
      <c r="V48" s="1"/>
      <c r="W48" s="13"/>
      <c r="X48" s="17"/>
      <c r="Y48" s="13">
        <f t="shared" si="2"/>
        <v>3.4249999999999998</v>
      </c>
      <c r="Z48" s="1">
        <f t="shared" si="3"/>
        <v>1524.125</v>
      </c>
      <c r="AA48" s="5"/>
      <c r="AB48" s="13">
        <f t="shared" si="4"/>
        <v>3.4249999999999998</v>
      </c>
      <c r="AC48" s="2">
        <f t="shared" si="16"/>
        <v>1524.125</v>
      </c>
      <c r="AE48" s="38">
        <f t="shared" si="6"/>
        <v>4</v>
      </c>
      <c r="AF48" s="38">
        <f t="shared" si="7"/>
        <v>5</v>
      </c>
      <c r="AH48" s="36">
        <f t="shared" si="15"/>
        <v>0</v>
      </c>
    </row>
    <row r="49" spans="1:34" ht="15.95" customHeight="1">
      <c r="A49" s="6" t="s">
        <v>44</v>
      </c>
      <c r="B49" s="15">
        <v>1800</v>
      </c>
      <c r="C49" s="15">
        <v>2088</v>
      </c>
      <c r="D49" s="20">
        <f t="shared" si="14"/>
        <v>3888</v>
      </c>
      <c r="E49" s="22"/>
      <c r="F49" s="1">
        <v>7</v>
      </c>
      <c r="G49" s="1"/>
      <c r="H49" s="1"/>
      <c r="I49" s="1"/>
      <c r="J49" s="1"/>
      <c r="K49" s="1"/>
      <c r="L49" s="1">
        <v>7.99</v>
      </c>
      <c r="M49" s="1"/>
      <c r="N49" s="1">
        <v>6.1</v>
      </c>
      <c r="O49" s="1"/>
      <c r="P49" s="1">
        <v>5.89</v>
      </c>
      <c r="Q49" s="1">
        <v>6.5</v>
      </c>
      <c r="R49" s="19">
        <f t="shared" si="1"/>
        <v>6.6960000000000006</v>
      </c>
      <c r="S49" s="17"/>
      <c r="T49" s="1"/>
      <c r="U49" s="1"/>
      <c r="V49" s="1"/>
      <c r="W49" s="13"/>
      <c r="X49" s="17"/>
      <c r="Y49" s="13">
        <f t="shared" si="2"/>
        <v>6.6960000000000006</v>
      </c>
      <c r="Z49" s="1">
        <f t="shared" si="3"/>
        <v>26034.048000000003</v>
      </c>
      <c r="AA49" s="5"/>
      <c r="AB49" s="13">
        <f t="shared" si="4"/>
        <v>6.6960000000000006</v>
      </c>
      <c r="AC49" s="2">
        <f t="shared" si="16"/>
        <v>26034.048000000003</v>
      </c>
      <c r="AE49" s="38">
        <f t="shared" si="6"/>
        <v>5</v>
      </c>
      <c r="AF49" s="38">
        <f t="shared" si="7"/>
        <v>6</v>
      </c>
      <c r="AH49" s="36">
        <f t="shared" si="15"/>
        <v>0</v>
      </c>
    </row>
    <row r="50" spans="1:34" ht="15.95" customHeight="1">
      <c r="A50" s="6" t="s">
        <v>22</v>
      </c>
      <c r="B50" s="15">
        <v>720</v>
      </c>
      <c r="C50" s="15">
        <v>225</v>
      </c>
      <c r="D50" s="20">
        <f t="shared" si="14"/>
        <v>945</v>
      </c>
      <c r="E50" s="22"/>
      <c r="F50" s="1"/>
      <c r="G50" s="1"/>
      <c r="H50" s="1"/>
      <c r="I50" s="1"/>
      <c r="J50" s="1"/>
      <c r="K50" s="1"/>
      <c r="L50" s="1">
        <v>9.75</v>
      </c>
      <c r="M50" s="1"/>
      <c r="N50" s="1">
        <v>5.8</v>
      </c>
      <c r="O50" s="1"/>
      <c r="P50" s="1">
        <v>7.65</v>
      </c>
      <c r="Q50" s="1">
        <v>4.8499999999999996</v>
      </c>
      <c r="R50" s="19">
        <f t="shared" si="1"/>
        <v>7.0125000000000011</v>
      </c>
      <c r="S50" s="17"/>
      <c r="T50" s="1"/>
      <c r="U50" s="1"/>
      <c r="V50" s="1"/>
      <c r="W50" s="13"/>
      <c r="X50" s="17"/>
      <c r="Y50" s="13">
        <f t="shared" si="2"/>
        <v>7.0125000000000011</v>
      </c>
      <c r="Z50" s="1">
        <f t="shared" si="3"/>
        <v>6626.8125000000009</v>
      </c>
      <c r="AA50" s="5"/>
      <c r="AB50" s="13">
        <f t="shared" si="4"/>
        <v>7.0125000000000011</v>
      </c>
      <c r="AC50" s="2">
        <f t="shared" si="16"/>
        <v>6626.8125000000009</v>
      </c>
      <c r="AE50" s="38">
        <f t="shared" si="6"/>
        <v>4</v>
      </c>
      <c r="AF50" s="38">
        <f t="shared" si="7"/>
        <v>5</v>
      </c>
      <c r="AH50" s="36">
        <f t="shared" si="15"/>
        <v>0</v>
      </c>
    </row>
    <row r="51" spans="1:34" s="43" customFormat="1" ht="15.95" customHeight="1">
      <c r="E51" s="44"/>
      <c r="F51" s="45"/>
      <c r="G51" s="46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6"/>
      <c r="T51" s="45"/>
      <c r="U51" s="45"/>
      <c r="V51" s="45"/>
      <c r="W51" s="45"/>
      <c r="X51" s="46"/>
      <c r="Y51" s="45"/>
      <c r="Z51" s="47">
        <f>SUM(Z3:Z50)</f>
        <v>1459748.412238095</v>
      </c>
      <c r="AC51" s="48">
        <f>SUM(AC3:AC50)</f>
        <v>1328963.0962612829</v>
      </c>
      <c r="AE51" s="49"/>
      <c r="AF51" s="49"/>
      <c r="AG51" s="50"/>
      <c r="AH51" s="49"/>
    </row>
    <row r="52" spans="1:34" ht="12.75" thickBot="1"/>
    <row r="53" spans="1:34" ht="15.95" customHeight="1" thickBot="1">
      <c r="V53" s="26"/>
      <c r="W53" s="27"/>
      <c r="X53" s="27"/>
      <c r="Y53" s="27"/>
      <c r="Z53" s="28"/>
      <c r="AA53" s="29"/>
      <c r="AB53" s="30" t="s">
        <v>63</v>
      </c>
      <c r="AC53" s="31">
        <f>SUMPRODUCT(B3:B50,AB3:AB50)</f>
        <v>615160.08185867174</v>
      </c>
    </row>
    <row r="54" spans="1:34" ht="15.95" customHeight="1" thickBot="1">
      <c r="V54" s="26"/>
      <c r="W54" s="27"/>
      <c r="X54" s="27"/>
      <c r="Y54" s="27"/>
      <c r="Z54" s="28"/>
      <c r="AA54" s="29"/>
      <c r="AB54" s="30" t="s">
        <v>64</v>
      </c>
      <c r="AC54" s="31">
        <f>SUMPRODUCT(C3:C50,AB3:AB50)</f>
        <v>847435.98866809229</v>
      </c>
    </row>
    <row r="56" spans="1:34" ht="15.95" customHeight="1">
      <c r="Y56" s="42" t="s">
        <v>73</v>
      </c>
      <c r="Z56" s="51">
        <v>47548.800000000003</v>
      </c>
    </row>
    <row r="57" spans="1:34" ht="15.95" customHeight="1">
      <c r="Z57" s="52">
        <f>Z56/Z51</f>
        <v>3.2573284273759134E-2</v>
      </c>
    </row>
    <row r="59" spans="1:34" ht="15.95" customHeight="1">
      <c r="K59" s="7"/>
    </row>
    <row r="60" spans="1:34" ht="32.1" customHeight="1"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</row>
    <row r="61" spans="1:34" ht="15.95" customHeight="1">
      <c r="K61" s="7"/>
    </row>
    <row r="62" spans="1:34" ht="32.1" customHeight="1"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</row>
  </sheetData>
  <mergeCells count="7">
    <mergeCell ref="F62:AC62"/>
    <mergeCell ref="F60:AC60"/>
    <mergeCell ref="A1:D1"/>
    <mergeCell ref="F1:R1"/>
    <mergeCell ref="T1:W1"/>
    <mergeCell ref="AB1:AC1"/>
    <mergeCell ref="Y1:Z1"/>
  </mergeCells>
  <conditionalFormatting sqref="Y3:Z50 T3:W50 AB3:AC50 A3:D50 F3:R50">
    <cfRule type="expression" dxfId="3" priority="5">
      <formula>MOD(ROW(),2)=0</formula>
    </cfRule>
  </conditionalFormatting>
  <conditionalFormatting sqref="AE3:AF50">
    <cfRule type="cellIs" dxfId="2" priority="4" operator="lessThan">
      <formula>3</formula>
    </cfRule>
  </conditionalFormatting>
  <conditionalFormatting sqref="AH3:AH50">
    <cfRule type="cellIs" dxfId="1" priority="1" operator="between">
      <formula>0.1</formula>
      <formula>0.15</formula>
    </cfRule>
    <cfRule type="cellIs" dxfId="0" priority="2" operator="greaterThan">
      <formula>0.15</formula>
    </cfRule>
  </conditionalFormatting>
  <printOptions horizontalCentered="1"/>
  <pageMargins left="0.19685039370078741" right="0.19685039370078741" top="0.98425196850393704" bottom="0.59055118110236227" header="0.19685039370078741" footer="0.19685039370078741"/>
  <pageSetup paperSize="9" scale="48" orientation="landscape" r:id="rId1"/>
  <headerFooter scaleWithDoc="0">
    <oddHeader>&amp;L&amp;"Segoe UI Light,Regular"&amp;12&amp;K01+049PREFEITURA DE GASPAR/SC
SECRETARIA MUNICIPAL DE EDUCAÇÃO (SEMED)&amp;R&amp;"Segoe UI Light,Regular"&amp;12&amp;K01+049AGRICULTURA FAMILIAR
PLANILHA COMPARATIVA DE PREÇOS</oddHeader>
    <oddFooter>&amp;C&amp;10&amp;K01+048Rua São Pedro nº 128, Edifício Edson Elias Wieser 1º andar, Gaspar/SC  |  89.110-082 |  47 3331 1900  |  www.gaspar.sc.gov.br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ComparaPreço</vt:lpstr>
      <vt:lpstr>ComparaPreço!Area_de_impressao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auxcompras04</dc:creator>
  <cp:lastModifiedBy>bruna.costa</cp:lastModifiedBy>
  <cp:lastPrinted>2021-03-08T16:13:30Z</cp:lastPrinted>
  <dcterms:created xsi:type="dcterms:W3CDTF">2018-02-06T15:25:53Z</dcterms:created>
  <dcterms:modified xsi:type="dcterms:W3CDTF">2021-03-08T16:22:40Z</dcterms:modified>
</cp:coreProperties>
</file>